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320" windowHeight="11025" firstSheet="29" activeTab="35"/>
  </bookViews>
  <sheets>
    <sheet name="재료별 단가" sheetId="1" r:id="rId1"/>
    <sheet name="중분류 단가" sheetId="2" r:id="rId2"/>
    <sheet name="감자치아바타" sheetId="12" r:id="rId3"/>
    <sheet name="시금치치아바타" sheetId="13" r:id="rId4"/>
    <sheet name="치아바타" sheetId="4" r:id="rId5"/>
    <sheet name="허브치아바타" sheetId="9" r:id="rId6"/>
    <sheet name="올리브치아바타" sheetId="10" r:id="rId7"/>
    <sheet name="레몬크림빵" sheetId="6" r:id="rId8"/>
    <sheet name="포카치아" sheetId="8" r:id="rId9"/>
    <sheet name="브레첼" sheetId="17" r:id="rId10"/>
    <sheet name="파네토네" sheetId="7" r:id="rId11"/>
    <sheet name="스콘" sheetId="15" r:id="rId12"/>
    <sheet name="무화과발효빵" sheetId="16" r:id="rId13"/>
    <sheet name="베이직발효빵" sheetId="19" r:id="rId14"/>
    <sheet name="후르츠발효빵" sheetId="21" r:id="rId15"/>
    <sheet name="산딸기 바게트" sheetId="24" r:id="rId16"/>
    <sheet name="쇼콜라브레드" sheetId="25" r:id="rId17"/>
    <sheet name="크리스피" sheetId="26" r:id="rId18"/>
    <sheet name="앙버터" sheetId="11" r:id="rId19"/>
    <sheet name="팥빵" sheetId="27" r:id="rId20"/>
    <sheet name="큐브커스터드" sheetId="14" r:id="rId21"/>
    <sheet name="햄 파니니" sheetId="3" r:id="rId22"/>
    <sheet name="치킨 파니니" sheetId="5" r:id="rId23"/>
    <sheet name="피자도우" sheetId="28" r:id="rId24"/>
    <sheet name="플리쉬바게트" sheetId="29" r:id="rId25"/>
    <sheet name="아이스크림" sheetId="30" r:id="rId26"/>
    <sheet name="검정콩바게트" sheetId="31" r:id="rId27"/>
    <sheet name="해바라기씨" sheetId="32" r:id="rId28"/>
    <sheet name="피칸타르트" sheetId="33" r:id="rId29"/>
    <sheet name="버거빵" sheetId="34" r:id="rId30"/>
    <sheet name="버거빵 (2)" sheetId="35" r:id="rId31"/>
    <sheet name="콩바라기" sheetId="36" r:id="rId32"/>
    <sheet name="곡물깜파뉴" sheetId="37" r:id="rId33"/>
    <sheet name="치즈의 품격" sheetId="38" r:id="rId34"/>
    <sheet name="단팥죽" sheetId="39" r:id="rId35"/>
    <sheet name="마늘빵" sheetId="42" r:id="rId36"/>
    <sheet name="바게트" sheetId="41" r:id="rId37"/>
  </sheets>
  <calcPr calcId="125725"/>
</workbook>
</file>

<file path=xl/calcChain.xml><?xml version="1.0" encoding="utf-8"?>
<calcChain xmlns="http://schemas.openxmlformats.org/spreadsheetml/2006/main">
  <c r="C6" i="42"/>
  <c r="C5"/>
  <c r="C4"/>
  <c r="C10" i="39"/>
  <c r="D94" i="1"/>
  <c r="C12" i="36"/>
  <c r="C13"/>
  <c r="C14"/>
  <c r="C15"/>
  <c r="C6" i="37"/>
  <c r="C5"/>
  <c r="C4"/>
  <c r="C7" i="41"/>
  <c r="C8"/>
  <c r="C6"/>
  <c r="C5"/>
  <c r="E4"/>
  <c r="C4"/>
  <c r="C7" i="36"/>
  <c r="C8"/>
  <c r="D93" i="1"/>
  <c r="C7" i="39"/>
  <c r="C9"/>
  <c r="C6"/>
  <c r="C5"/>
  <c r="E4"/>
  <c r="C4"/>
  <c r="C21" i="38"/>
  <c r="C20"/>
  <c r="C19"/>
  <c r="C18"/>
  <c r="C17"/>
  <c r="C16"/>
  <c r="C15"/>
  <c r="C14"/>
  <c r="C13"/>
  <c r="C12"/>
  <c r="C11"/>
  <c r="C10"/>
  <c r="C9"/>
  <c r="C8"/>
  <c r="C6"/>
  <c r="C5"/>
  <c r="E4"/>
  <c r="C4"/>
  <c r="C12" i="37"/>
  <c r="C11"/>
  <c r="C10"/>
  <c r="C9"/>
  <c r="C8"/>
  <c r="C7"/>
  <c r="E4"/>
  <c r="C11" i="36"/>
  <c r="C10"/>
  <c r="C9"/>
  <c r="C6"/>
  <c r="C5"/>
  <c r="E4"/>
  <c r="C4"/>
  <c r="C13" i="32"/>
  <c r="C14"/>
  <c r="D63" i="1"/>
  <c r="D7"/>
  <c r="C14" i="35"/>
  <c r="C13"/>
  <c r="C12"/>
  <c r="C11"/>
  <c r="C10"/>
  <c r="C9"/>
  <c r="C8"/>
  <c r="C7"/>
  <c r="C6"/>
  <c r="C5"/>
  <c r="E4"/>
  <c r="C4"/>
  <c r="C6" i="34"/>
  <c r="C7"/>
  <c r="C8"/>
  <c r="C9"/>
  <c r="C10"/>
  <c r="C11"/>
  <c r="C12"/>
  <c r="C13"/>
  <c r="C14"/>
  <c r="C5"/>
  <c r="E4"/>
  <c r="C4"/>
  <c r="D95" i="1"/>
  <c r="C4" i="33" s="1"/>
  <c r="E4"/>
  <c r="D92" i="1"/>
  <c r="C12" i="32" s="1"/>
  <c r="C6"/>
  <c r="C8"/>
  <c r="E4"/>
  <c r="D97" i="1"/>
  <c r="C6" i="31" s="1"/>
  <c r="C8"/>
  <c r="E4"/>
  <c r="D100" i="1"/>
  <c r="C14" i="29"/>
  <c r="E4" i="30"/>
  <c r="E4" i="29"/>
  <c r="E4" i="28"/>
  <c r="C45" i="2"/>
  <c r="D45" s="1"/>
  <c r="C15" i="19"/>
  <c r="C5"/>
  <c r="E4"/>
  <c r="C10" i="42" l="1"/>
  <c r="E2" s="1"/>
  <c r="E5" s="1"/>
  <c r="A14" s="1"/>
  <c r="C33" i="41"/>
  <c r="E2" s="1"/>
  <c r="E5" s="1"/>
  <c r="A48" s="1"/>
  <c r="E2" i="39"/>
  <c r="E5" s="1"/>
  <c r="A14" s="1"/>
  <c r="C33" i="38"/>
  <c r="E2" s="1"/>
  <c r="E5" s="1"/>
  <c r="A48" s="1"/>
  <c r="C16" i="36"/>
  <c r="E2" s="1"/>
  <c r="E5" s="1"/>
  <c r="A20" s="1"/>
  <c r="C34" i="37"/>
  <c r="E2" s="1"/>
  <c r="E5" s="1"/>
  <c r="A49" s="1"/>
  <c r="C33" i="35"/>
  <c r="E2" s="1"/>
  <c r="E5" s="1"/>
  <c r="A48" s="1"/>
  <c r="C33" i="34"/>
  <c r="E2" s="1"/>
  <c r="E5" s="1"/>
  <c r="A48" s="1"/>
  <c r="E4" i="27"/>
  <c r="C7" i="26"/>
  <c r="C8"/>
  <c r="C20"/>
  <c r="C19"/>
  <c r="C18"/>
  <c r="C17"/>
  <c r="C16"/>
  <c r="C15"/>
  <c r="C14"/>
  <c r="C13"/>
  <c r="C12"/>
  <c r="C11"/>
  <c r="C10"/>
  <c r="C9"/>
  <c r="C6"/>
  <c r="C5"/>
  <c r="E4"/>
  <c r="C4"/>
  <c r="C33" s="1"/>
  <c r="E2" s="1"/>
  <c r="E4" i="24"/>
  <c r="C10" i="25"/>
  <c r="E4"/>
  <c r="C9" i="24"/>
  <c r="E3" i="5"/>
  <c r="E4" i="14"/>
  <c r="E4" i="11"/>
  <c r="E4" i="21"/>
  <c r="E4" i="16"/>
  <c r="E4" i="15"/>
  <c r="E4" i="17"/>
  <c r="E4" i="10"/>
  <c r="E4" i="9"/>
  <c r="E4" i="4"/>
  <c r="E4" i="12"/>
  <c r="E4" i="13"/>
  <c r="C5" i="21"/>
  <c r="C15"/>
  <c r="C12" i="17"/>
  <c r="C6" i="16"/>
  <c r="C13"/>
  <c r="C8" i="13"/>
  <c r="C15"/>
  <c r="C17"/>
  <c r="C12" i="12"/>
  <c r="C8" i="11"/>
  <c r="C17"/>
  <c r="C8" i="10"/>
  <c r="C17"/>
  <c r="C8" i="9"/>
  <c r="C17"/>
  <c r="C8" i="8"/>
  <c r="C9" i="7"/>
  <c r="C10" i="6"/>
  <c r="C14" i="2"/>
  <c r="C17"/>
  <c r="C8" i="4"/>
  <c r="C17"/>
  <c r="D9" i="1"/>
  <c r="C18" i="16" s="1"/>
  <c r="D89" i="1"/>
  <c r="D96"/>
  <c r="C7" i="14" s="1"/>
  <c r="E3" i="8"/>
  <c r="E4" s="1"/>
  <c r="E3" i="3"/>
  <c r="D99" i="1"/>
  <c r="C18" i="2" s="1"/>
  <c r="E4" i="6"/>
  <c r="D40" i="1"/>
  <c r="D6"/>
  <c r="C8" i="12" s="1"/>
  <c r="D8" i="1"/>
  <c r="D10"/>
  <c r="C11" i="7" s="1"/>
  <c r="D11" i="1"/>
  <c r="D12"/>
  <c r="C7" i="24" s="1"/>
  <c r="D13" i="1"/>
  <c r="C6" i="2" s="1"/>
  <c r="D14" i="1"/>
  <c r="C14" i="8" s="1"/>
  <c r="D15" i="1"/>
  <c r="C15" i="16" s="1"/>
  <c r="D16" i="1"/>
  <c r="D17"/>
  <c r="C5" i="5" s="1"/>
  <c r="D18" i="1"/>
  <c r="D20"/>
  <c r="C25" i="2" s="1"/>
  <c r="D21" i="1"/>
  <c r="D22"/>
  <c r="D23"/>
  <c r="C36" i="2" s="1"/>
  <c r="D25" i="1"/>
  <c r="C23" i="13" s="1"/>
  <c r="D26" i="1"/>
  <c r="C6" i="5" s="1"/>
  <c r="D27" i="1"/>
  <c r="C9" i="32" s="1"/>
  <c r="D28" i="1"/>
  <c r="C3" i="2" s="1"/>
  <c r="D29" i="1"/>
  <c r="D30"/>
  <c r="C13" i="12" s="1"/>
  <c r="D31" i="1"/>
  <c r="C19" i="11" s="1"/>
  <c r="D32" i="1"/>
  <c r="D34"/>
  <c r="D35"/>
  <c r="C10" i="33" s="1"/>
  <c r="D36" i="1"/>
  <c r="C4" i="2" s="1"/>
  <c r="D38" i="1"/>
  <c r="D39"/>
  <c r="D42"/>
  <c r="D43"/>
  <c r="D44"/>
  <c r="C9" i="5" s="1"/>
  <c r="D45" i="1"/>
  <c r="C18" i="10" s="1"/>
  <c r="D46" i="1"/>
  <c r="C14" i="16" s="1"/>
  <c r="D47" i="1"/>
  <c r="C62" i="2" s="1"/>
  <c r="D48" i="1"/>
  <c r="D49"/>
  <c r="C7" i="3" s="1"/>
  <c r="D50" i="1"/>
  <c r="C5" i="25" s="1"/>
  <c r="D51" i="1"/>
  <c r="C5" i="6" s="1"/>
  <c r="D52" i="1"/>
  <c r="C34" i="2" s="1"/>
  <c r="D54" i="1"/>
  <c r="D55"/>
  <c r="C14" i="13" s="1"/>
  <c r="D56" i="1"/>
  <c r="D57"/>
  <c r="D58"/>
  <c r="C10" i="3" s="1"/>
  <c r="D59" i="1"/>
  <c r="C16" i="8" s="1"/>
  <c r="D60" i="1"/>
  <c r="D61"/>
  <c r="C12" i="7" s="1"/>
  <c r="D62" i="1"/>
  <c r="C18" i="13" s="1"/>
  <c r="D64" i="1"/>
  <c r="C15" i="8" s="1"/>
  <c r="D65" i="1"/>
  <c r="C54" i="2" s="1"/>
  <c r="D54" s="1"/>
  <c r="D66" i="1"/>
  <c r="C58" i="2" s="1"/>
  <c r="D58" s="1"/>
  <c r="D67" i="1"/>
  <c r="C20" i="21" s="1"/>
  <c r="D68" i="1"/>
  <c r="D69"/>
  <c r="C4" i="15" s="1"/>
  <c r="D70" i="1"/>
  <c r="C12" i="25" s="1"/>
  <c r="D71" i="1"/>
  <c r="C7" i="25" s="1"/>
  <c r="D72" i="1"/>
  <c r="C5" i="24" s="1"/>
  <c r="D73" i="1"/>
  <c r="C11" i="25" s="1"/>
  <c r="D74" i="1"/>
  <c r="C13" i="25" s="1"/>
  <c r="D75" i="1"/>
  <c r="C33" i="2" s="1"/>
  <c r="D76" i="1"/>
  <c r="D77"/>
  <c r="D78"/>
  <c r="D79"/>
  <c r="D80"/>
  <c r="D81"/>
  <c r="C43" i="2" s="1"/>
  <c r="D43" s="1"/>
  <c r="D83" i="1"/>
  <c r="D84"/>
  <c r="D85"/>
  <c r="D86"/>
  <c r="C15" i="33" s="1"/>
  <c r="D87" i="1"/>
  <c r="C5" i="3" s="1"/>
  <c r="D88" i="1"/>
  <c r="C32" i="2" s="1"/>
  <c r="D90" i="1"/>
  <c r="D91"/>
  <c r="C7" i="4" s="1"/>
  <c r="D98" i="1"/>
  <c r="C6" i="3" s="1"/>
  <c r="E2" i="1"/>
  <c r="D5"/>
  <c r="C7" i="5" s="1"/>
  <c r="D4" i="1"/>
  <c r="C11" i="17" s="1"/>
  <c r="C46" i="2" l="1"/>
  <c r="D46" s="1"/>
  <c r="C12" i="33"/>
  <c r="C11" i="27"/>
  <c r="C9" i="33"/>
  <c r="C60" i="2"/>
  <c r="D60" s="1"/>
  <c r="C8" i="6"/>
  <c r="C12" i="8"/>
  <c r="C5"/>
  <c r="C12" i="21"/>
  <c r="C18"/>
  <c r="C11" i="32"/>
  <c r="C9" i="19"/>
  <c r="C4" i="32"/>
  <c r="C10" i="31"/>
  <c r="C13" i="33"/>
  <c r="C10" i="32"/>
  <c r="C11" i="29"/>
  <c r="C20" i="33"/>
  <c r="C8" i="17"/>
  <c r="C12" i="29"/>
  <c r="C9" i="31"/>
  <c r="C56" i="2"/>
  <c r="D56" s="1"/>
  <c r="C14" i="33"/>
  <c r="C19"/>
  <c r="C15" i="7"/>
  <c r="C6" i="8"/>
  <c r="C7" i="10"/>
  <c r="C14" i="12"/>
  <c r="C20" i="13"/>
  <c r="C11"/>
  <c r="C7" i="15"/>
  <c r="C11" i="16"/>
  <c r="C9" i="15"/>
  <c r="C8" i="33"/>
  <c r="C14" i="21"/>
  <c r="C17" i="33"/>
  <c r="C5"/>
  <c r="C4" i="27"/>
  <c r="C5" i="31"/>
  <c r="C5" i="32"/>
  <c r="C10" i="29"/>
  <c r="C47" i="2"/>
  <c r="C11" i="6"/>
  <c r="C4" i="7"/>
  <c r="C6"/>
  <c r="C10" i="12"/>
  <c r="C6" i="13"/>
  <c r="C6" i="17"/>
  <c r="C10" i="24"/>
  <c r="C10" i="21"/>
  <c r="C18" i="33"/>
  <c r="C7"/>
  <c r="C12" i="4"/>
  <c r="C21" i="33"/>
  <c r="C13" i="11"/>
  <c r="C7" i="32"/>
  <c r="C13" i="29"/>
  <c r="C7" i="31"/>
  <c r="C16" i="4"/>
  <c r="C12" i="6"/>
  <c r="C7"/>
  <c r="C7" i="7"/>
  <c r="C10" i="8"/>
  <c r="C18" i="9"/>
  <c r="C16" i="10"/>
  <c r="C16" i="13"/>
  <c r="C7"/>
  <c r="C9" i="21"/>
  <c r="C13" i="19"/>
  <c r="C4" i="31"/>
  <c r="C33" s="1"/>
  <c r="E2" s="1"/>
  <c r="E5" s="1"/>
  <c r="A48" s="1"/>
  <c r="C11" i="8"/>
  <c r="C7" i="30"/>
  <c r="C7" i="29"/>
  <c r="C7" i="28"/>
  <c r="C11" i="19"/>
  <c r="C6"/>
  <c r="C12"/>
  <c r="C13" i="4"/>
  <c r="C5" i="2"/>
  <c r="C14" i="9"/>
  <c r="C5"/>
  <c r="C14" i="11"/>
  <c r="C9"/>
  <c r="C5"/>
  <c r="C9" i="12"/>
  <c r="C4" i="13"/>
  <c r="C10" i="14"/>
  <c r="C10" i="16"/>
  <c r="C5"/>
  <c r="C10" i="17"/>
  <c r="C16" i="21"/>
  <c r="C8"/>
  <c r="C19"/>
  <c r="C6" i="25"/>
  <c r="C5" i="27"/>
  <c r="C10"/>
  <c r="C4" i="4"/>
  <c r="C14"/>
  <c r="C9"/>
  <c r="C5"/>
  <c r="C8" i="3"/>
  <c r="C8" i="5"/>
  <c r="C57" i="2"/>
  <c r="D57" s="1"/>
  <c r="C4" i="6"/>
  <c r="C9"/>
  <c r="C13" i="7"/>
  <c r="C4" i="8"/>
  <c r="C7"/>
  <c r="C4" i="9"/>
  <c r="C15"/>
  <c r="C11"/>
  <c r="C6"/>
  <c r="C13" i="10"/>
  <c r="C4" i="11"/>
  <c r="C15"/>
  <c r="C11"/>
  <c r="C6"/>
  <c r="C5" i="12"/>
  <c r="C21" i="13"/>
  <c r="C12"/>
  <c r="C11" i="14"/>
  <c r="C5"/>
  <c r="C8" i="15"/>
  <c r="C4" i="16"/>
  <c r="C7" i="17"/>
  <c r="C17" i="21"/>
  <c r="C13"/>
  <c r="C4" i="24"/>
  <c r="C9" i="27"/>
  <c r="C15" i="4"/>
  <c r="C11"/>
  <c r="C6"/>
  <c r="C12" i="2"/>
  <c r="D12" s="1"/>
  <c r="C13"/>
  <c r="D13" s="1"/>
  <c r="C35"/>
  <c r="D35" s="1"/>
  <c r="C44"/>
  <c r="D44" s="1"/>
  <c r="C55"/>
  <c r="D55" s="1"/>
  <c r="C61"/>
  <c r="D61" s="1"/>
  <c r="C6" i="6"/>
  <c r="C14" i="7"/>
  <c r="C10"/>
  <c r="C5"/>
  <c r="C13" i="8"/>
  <c r="C16" i="9"/>
  <c r="C12"/>
  <c r="C7"/>
  <c r="C14" i="10"/>
  <c r="C9"/>
  <c r="C5"/>
  <c r="C16" i="11"/>
  <c r="C12"/>
  <c r="C7"/>
  <c r="C15" i="12"/>
  <c r="C11"/>
  <c r="C6"/>
  <c r="C22" i="13"/>
  <c r="C13"/>
  <c r="C4" i="14"/>
  <c r="C8"/>
  <c r="C5" i="15"/>
  <c r="C16" i="16"/>
  <c r="C12"/>
  <c r="C7"/>
  <c r="C4" i="21"/>
  <c r="C8" i="24"/>
  <c r="C8" i="25"/>
  <c r="C8" i="27"/>
  <c r="C10" i="19"/>
  <c r="C5" i="30"/>
  <c r="C5" i="29"/>
  <c r="C5" i="28"/>
  <c r="C10" i="30"/>
  <c r="C10" i="28"/>
  <c r="C4" i="30"/>
  <c r="C4" i="29"/>
  <c r="C4" i="28"/>
  <c r="C9"/>
  <c r="C9" i="30"/>
  <c r="C6"/>
  <c r="C6" i="28"/>
  <c r="C6" i="29"/>
  <c r="C14" i="19"/>
  <c r="C8" i="30"/>
  <c r="C8" i="29"/>
  <c r="C8" i="28"/>
  <c r="C8" i="19"/>
  <c r="C4"/>
  <c r="C16" i="2"/>
  <c r="D16" s="1"/>
  <c r="C9" i="9"/>
  <c r="C12" i="10"/>
  <c r="C13" i="9"/>
  <c r="C4" i="10"/>
  <c r="C15"/>
  <c r="C11"/>
  <c r="C6"/>
  <c r="C4" i="12"/>
  <c r="C10" i="13"/>
  <c r="C5"/>
  <c r="C9" i="14"/>
  <c r="C10" i="15"/>
  <c r="C6"/>
  <c r="C17" i="16"/>
  <c r="C8"/>
  <c r="C4" i="17"/>
  <c r="C9"/>
  <c r="C5"/>
  <c r="C11" i="21"/>
  <c r="C6"/>
  <c r="C6" i="24"/>
  <c r="C4" i="25"/>
  <c r="C9"/>
  <c r="C6" i="27"/>
  <c r="C59" i="2"/>
  <c r="D59" s="1"/>
  <c r="C15"/>
  <c r="D15" s="1"/>
  <c r="C9" i="8"/>
  <c r="C7" i="27"/>
  <c r="C8" i="7"/>
  <c r="C6" i="14"/>
  <c r="D34" i="2"/>
  <c r="D62"/>
  <c r="E5" i="26"/>
  <c r="A48" s="1"/>
  <c r="D5" i="2"/>
  <c r="D32"/>
  <c r="D33"/>
  <c r="D25"/>
  <c r="D47"/>
  <c r="D18"/>
  <c r="D19" s="1"/>
  <c r="D20" s="1"/>
  <c r="D41" i="1" s="1"/>
  <c r="C24" i="2" s="1"/>
  <c r="D36"/>
  <c r="D6"/>
  <c r="D4"/>
  <c r="D3"/>
  <c r="C33" i="33" l="1"/>
  <c r="C33" i="32"/>
  <c r="E2" s="1"/>
  <c r="E5" s="1"/>
  <c r="A48" s="1"/>
  <c r="C33" i="25"/>
  <c r="E2" s="1"/>
  <c r="E5" s="1"/>
  <c r="A48" s="1"/>
  <c r="C33" i="21"/>
  <c r="E2" s="1"/>
  <c r="E5" s="1"/>
  <c r="A48" s="1"/>
  <c r="C33" i="28"/>
  <c r="E2" s="1"/>
  <c r="E5" s="1"/>
  <c r="A48" s="1"/>
  <c r="C33" i="29"/>
  <c r="E2" s="1"/>
  <c r="E5" s="1"/>
  <c r="A48" s="1"/>
  <c r="C33" i="30"/>
  <c r="E2" s="1"/>
  <c r="E5" s="1"/>
  <c r="A48" s="1"/>
  <c r="D48" i="2"/>
  <c r="D49" s="1"/>
  <c r="D82" i="1" s="1"/>
  <c r="C12" i="27" s="1"/>
  <c r="C33" s="1"/>
  <c r="E2" s="1"/>
  <c r="E5" s="1"/>
  <c r="A48" s="1"/>
  <c r="D63" i="2"/>
  <c r="D64" s="1"/>
  <c r="D53" i="1" s="1"/>
  <c r="C33" i="12"/>
  <c r="E2" s="1"/>
  <c r="E5" s="1"/>
  <c r="A48" s="1"/>
  <c r="C33" i="8"/>
  <c r="E2" s="1"/>
  <c r="E5" s="1"/>
  <c r="A48" s="1"/>
  <c r="C33" i="10"/>
  <c r="E2" s="1"/>
  <c r="E5" s="1"/>
  <c r="A48" s="1"/>
  <c r="D24" i="2"/>
  <c r="D26" s="1"/>
  <c r="D27" s="1"/>
  <c r="D19" i="1" s="1"/>
  <c r="C12" i="24" s="1"/>
  <c r="C33" s="1"/>
  <c r="E2" s="1"/>
  <c r="E5" s="1"/>
  <c r="A48" s="1"/>
  <c r="C33" i="15"/>
  <c r="E2" s="1"/>
  <c r="E5" s="1"/>
  <c r="A48" s="1"/>
  <c r="C33" i="7"/>
  <c r="E2" s="1"/>
  <c r="E5" s="1"/>
  <c r="A48" s="1"/>
  <c r="C33" i="16"/>
  <c r="E2" s="1"/>
  <c r="E5" s="1"/>
  <c r="A48" s="1"/>
  <c r="C33" i="13"/>
  <c r="E2" s="1"/>
  <c r="E5" s="1"/>
  <c r="A48" s="1"/>
  <c r="D37" i="2"/>
  <c r="D38" s="1"/>
  <c r="C33" i="17"/>
  <c r="E2" s="1"/>
  <c r="E5" s="1"/>
  <c r="A48" s="1"/>
  <c r="C33" i="19"/>
  <c r="C33" i="9"/>
  <c r="E2" s="1"/>
  <c r="E5" s="1"/>
  <c r="A48" s="1"/>
  <c r="C33" i="4"/>
  <c r="E2" s="1"/>
  <c r="E5" s="1"/>
  <c r="D7" i="2"/>
  <c r="D8" s="1"/>
  <c r="E2" i="33" l="1"/>
  <c r="E5" s="1"/>
  <c r="A48" s="1"/>
  <c r="C18" i="11"/>
  <c r="C33" s="1"/>
  <c r="E2" s="1"/>
  <c r="E5" s="1"/>
  <c r="A48" s="1"/>
  <c r="C12" i="14"/>
  <c r="C33" s="1"/>
  <c r="E2" s="1"/>
  <c r="E5" s="1"/>
  <c r="A48" s="1"/>
  <c r="E2" i="19"/>
  <c r="E5" s="1"/>
  <c r="A48" s="1"/>
  <c r="D37" i="1"/>
  <c r="D24"/>
  <c r="C14" i="6" s="1"/>
  <c r="C33" s="1"/>
  <c r="E2" s="1"/>
  <c r="E5" s="1"/>
  <c r="A48" s="1"/>
  <c r="A48" i="4"/>
  <c r="C4" i="3"/>
  <c r="C4" i="5"/>
  <c r="C9" i="3" l="1"/>
  <c r="C33" s="1"/>
  <c r="E2" s="1"/>
  <c r="E5" s="1"/>
  <c r="A48" s="1"/>
  <c r="C10" i="5"/>
  <c r="C33" s="1"/>
  <c r="E2" s="1"/>
  <c r="E5" s="1"/>
  <c r="A48" s="1"/>
</calcChain>
</file>

<file path=xl/sharedStrings.xml><?xml version="1.0" encoding="utf-8"?>
<sst xmlns="http://schemas.openxmlformats.org/spreadsheetml/2006/main" count="1357" uniqueCount="314">
  <si>
    <t>강력분</t>
    <phoneticPr fontId="6" type="noConversion"/>
  </si>
  <si>
    <t>건포도</t>
    <phoneticPr fontId="6" type="noConversion"/>
  </si>
  <si>
    <t>검정깨</t>
    <phoneticPr fontId="6" type="noConversion"/>
  </si>
  <si>
    <t>코코아</t>
    <phoneticPr fontId="6" type="noConversion"/>
  </si>
  <si>
    <t>피스타치오</t>
    <phoneticPr fontId="6" type="noConversion"/>
  </si>
  <si>
    <t>꿀</t>
    <phoneticPr fontId="6" type="noConversion"/>
  </si>
  <si>
    <t>달걀</t>
    <phoneticPr fontId="6" type="noConversion"/>
  </si>
  <si>
    <t>드라이이스트레드</t>
    <phoneticPr fontId="6" type="noConversion"/>
  </si>
  <si>
    <t>라프티스노우</t>
    <phoneticPr fontId="6" type="noConversion"/>
  </si>
  <si>
    <t>럼주</t>
    <phoneticPr fontId="6" type="noConversion"/>
  </si>
  <si>
    <t>롤치즈</t>
    <phoneticPr fontId="6" type="noConversion"/>
  </si>
  <si>
    <t>마요네즈</t>
    <phoneticPr fontId="6" type="noConversion"/>
  </si>
  <si>
    <t>무염버터</t>
    <phoneticPr fontId="6" type="noConversion"/>
  </si>
  <si>
    <t>반건조무화과</t>
    <phoneticPr fontId="6" type="noConversion"/>
  </si>
  <si>
    <t>물엿</t>
    <phoneticPr fontId="6" type="noConversion"/>
  </si>
  <si>
    <t>정종</t>
    <phoneticPr fontId="6" type="noConversion"/>
  </si>
  <si>
    <t>바닐라빈</t>
    <phoneticPr fontId="6" type="noConversion"/>
  </si>
  <si>
    <t>바질</t>
    <phoneticPr fontId="6" type="noConversion"/>
  </si>
  <si>
    <t>박력분</t>
    <phoneticPr fontId="6" type="noConversion"/>
  </si>
  <si>
    <t>베이킹소다</t>
    <phoneticPr fontId="6" type="noConversion"/>
  </si>
  <si>
    <t>베이킹파우더</t>
    <phoneticPr fontId="6" type="noConversion"/>
  </si>
  <si>
    <t>그린올리브</t>
    <phoneticPr fontId="6" type="noConversion"/>
  </si>
  <si>
    <t>블랙올리브</t>
    <phoneticPr fontId="6" type="noConversion"/>
  </si>
  <si>
    <t>오렌지필</t>
    <phoneticPr fontId="6" type="noConversion"/>
  </si>
  <si>
    <t>생이스트</t>
    <phoneticPr fontId="6" type="noConversion"/>
  </si>
  <si>
    <t>생크림</t>
    <phoneticPr fontId="6" type="noConversion"/>
  </si>
  <si>
    <t>설탕</t>
    <phoneticPr fontId="6" type="noConversion"/>
  </si>
  <si>
    <t>소금</t>
    <phoneticPr fontId="6" type="noConversion"/>
  </si>
  <si>
    <t>슈가파우더</t>
    <phoneticPr fontId="6" type="noConversion"/>
  </si>
  <si>
    <t>슬라이스아몬드</t>
    <phoneticPr fontId="6" type="noConversion"/>
  </si>
  <si>
    <t>식용유</t>
    <phoneticPr fontId="6" type="noConversion"/>
  </si>
  <si>
    <t>아몬드분말</t>
    <phoneticPr fontId="6" type="noConversion"/>
  </si>
  <si>
    <t>우유</t>
    <phoneticPr fontId="6" type="noConversion"/>
  </si>
  <si>
    <t>전분</t>
    <phoneticPr fontId="6" type="noConversion"/>
  </si>
  <si>
    <t>중력분</t>
    <phoneticPr fontId="6" type="noConversion"/>
  </si>
  <si>
    <t>가성소다</t>
    <phoneticPr fontId="6" type="noConversion"/>
  </si>
  <si>
    <t>크라프트믹스</t>
    <phoneticPr fontId="6" type="noConversion"/>
  </si>
  <si>
    <t>크로칸트</t>
    <phoneticPr fontId="6" type="noConversion"/>
  </si>
  <si>
    <t>크렌베리</t>
    <phoneticPr fontId="6" type="noConversion"/>
  </si>
  <si>
    <t>필라델피아크림치즈</t>
    <phoneticPr fontId="6" type="noConversion"/>
  </si>
  <si>
    <t>통팥앙금</t>
    <phoneticPr fontId="6" type="noConversion"/>
  </si>
  <si>
    <t>튜브연유</t>
    <phoneticPr fontId="6" type="noConversion"/>
  </si>
  <si>
    <t>파넬라슈가</t>
    <phoneticPr fontId="6" type="noConversion"/>
  </si>
  <si>
    <t>피칸</t>
    <phoneticPr fontId="6" type="noConversion"/>
  </si>
  <si>
    <t>호두반태</t>
    <phoneticPr fontId="6" type="noConversion"/>
  </si>
  <si>
    <t>호두분태</t>
    <phoneticPr fontId="6" type="noConversion"/>
  </si>
  <si>
    <t>호밀가루</t>
    <phoneticPr fontId="6" type="noConversion"/>
  </si>
  <si>
    <t>올리브유</t>
    <phoneticPr fontId="6" type="noConversion"/>
  </si>
  <si>
    <t>몰트</t>
    <phoneticPr fontId="6" type="noConversion"/>
  </si>
  <si>
    <t>묵반죽</t>
    <phoneticPr fontId="6" type="noConversion"/>
  </si>
  <si>
    <t>건포도종</t>
    <phoneticPr fontId="6" type="noConversion"/>
  </si>
  <si>
    <t>통밀가루</t>
    <phoneticPr fontId="6" type="noConversion"/>
  </si>
  <si>
    <t>감자</t>
    <phoneticPr fontId="6" type="noConversion"/>
  </si>
  <si>
    <t>르방</t>
    <phoneticPr fontId="6" type="noConversion"/>
  </si>
  <si>
    <t>시금치</t>
    <phoneticPr fontId="6" type="noConversion"/>
  </si>
  <si>
    <t>양파</t>
    <phoneticPr fontId="6" type="noConversion"/>
  </si>
  <si>
    <t>소프트T</t>
    <phoneticPr fontId="6" type="noConversion"/>
  </si>
  <si>
    <t>크리미비트</t>
    <phoneticPr fontId="6" type="noConversion"/>
  </si>
  <si>
    <t>라즈베리잼</t>
    <phoneticPr fontId="6" type="noConversion"/>
  </si>
  <si>
    <t>칼렛화이트초코렛</t>
    <phoneticPr fontId="6" type="noConversion"/>
  </si>
  <si>
    <t>파리나</t>
    <phoneticPr fontId="6" type="noConversion"/>
  </si>
  <si>
    <t>줄기토마토</t>
    <phoneticPr fontId="6" type="noConversion"/>
  </si>
  <si>
    <t>완숙토마토</t>
    <phoneticPr fontId="6" type="noConversion"/>
  </si>
  <si>
    <t>프로볼로냐치즈</t>
    <phoneticPr fontId="6" type="noConversion"/>
  </si>
  <si>
    <t>오레가노</t>
    <phoneticPr fontId="6" type="noConversion"/>
  </si>
  <si>
    <t xml:space="preserve">피자치즈 </t>
    <phoneticPr fontId="6" type="noConversion"/>
  </si>
  <si>
    <t>세미드라이토마토</t>
    <phoneticPr fontId="6" type="noConversion"/>
  </si>
  <si>
    <t>루끼니</t>
    <phoneticPr fontId="6" type="noConversion"/>
  </si>
  <si>
    <t>가지</t>
    <phoneticPr fontId="6" type="noConversion"/>
  </si>
  <si>
    <t>브리치즈</t>
    <phoneticPr fontId="6" type="noConversion"/>
  </si>
  <si>
    <t>훈제햄</t>
    <phoneticPr fontId="6" type="noConversion"/>
  </si>
  <si>
    <t>피클</t>
    <phoneticPr fontId="6" type="noConversion"/>
  </si>
  <si>
    <t>야채</t>
    <phoneticPr fontId="6" type="noConversion"/>
  </si>
  <si>
    <t>멀티그레인</t>
    <phoneticPr fontId="6" type="noConversion"/>
  </si>
  <si>
    <t>Bake House 제과단가표</t>
    <phoneticPr fontId="5" type="noConversion"/>
  </si>
  <si>
    <t/>
  </si>
  <si>
    <t>마요네즈</t>
    <phoneticPr fontId="5" type="noConversion"/>
  </si>
  <si>
    <t>바질</t>
    <phoneticPr fontId="5" type="noConversion"/>
  </si>
  <si>
    <t>그라나파다노</t>
    <phoneticPr fontId="5" type="noConversion"/>
  </si>
  <si>
    <t>버터크림</t>
    <phoneticPr fontId="5" type="noConversion"/>
  </si>
  <si>
    <t>라즈베리잼</t>
    <phoneticPr fontId="5" type="noConversion"/>
  </si>
  <si>
    <t>바질 소스</t>
    <phoneticPr fontId="5" type="noConversion"/>
  </si>
  <si>
    <t>단가  계</t>
    <phoneticPr fontId="5" type="noConversion"/>
  </si>
  <si>
    <t>그라나파다노</t>
    <phoneticPr fontId="6" type="noConversion"/>
  </si>
  <si>
    <t>제품명</t>
    <phoneticPr fontId="6" type="noConversion"/>
  </si>
  <si>
    <t>재료명</t>
    <phoneticPr fontId="6" type="noConversion"/>
  </si>
  <si>
    <t>배합재료 g당 원가</t>
    <phoneticPr fontId="6" type="noConversion"/>
  </si>
  <si>
    <t>사용량(g)</t>
    <phoneticPr fontId="6" type="noConversion"/>
  </si>
  <si>
    <t>제품중량</t>
    <phoneticPr fontId="6" type="noConversion"/>
  </si>
  <si>
    <t>생산수량</t>
    <phoneticPr fontId="6" type="noConversion"/>
  </si>
  <si>
    <t>치아바타</t>
    <phoneticPr fontId="6" type="noConversion"/>
  </si>
  <si>
    <t>개당원가</t>
    <phoneticPr fontId="6" type="noConversion"/>
  </si>
  <si>
    <t>피클</t>
    <phoneticPr fontId="6" type="noConversion"/>
  </si>
  <si>
    <t>1 빵을 살짝구워 소스를 바르고 속재료를 넣는다</t>
    <phoneticPr fontId="6" type="noConversion"/>
  </si>
  <si>
    <t>세미드라이토마토</t>
    <phoneticPr fontId="6" type="noConversion"/>
  </si>
  <si>
    <t>브리치즈</t>
    <phoneticPr fontId="6" type="noConversion"/>
  </si>
  <si>
    <t>바질소스</t>
    <phoneticPr fontId="6" type="noConversion"/>
  </si>
  <si>
    <t>합 계</t>
    <phoneticPr fontId="6" type="noConversion"/>
  </si>
  <si>
    <t>품    목</t>
    <phoneticPr fontId="5" type="noConversion"/>
  </si>
  <si>
    <t>비    고</t>
    <phoneticPr fontId="5" type="noConversion"/>
  </si>
  <si>
    <t>필요량 (g)</t>
    <phoneticPr fontId="5" type="noConversion"/>
  </si>
  <si>
    <t>비     고</t>
    <phoneticPr fontId="5" type="noConversion"/>
  </si>
  <si>
    <t>재료가격 (￦)</t>
    <phoneticPr fontId="5" type="noConversion"/>
  </si>
  <si>
    <t>단가 (￦)</t>
    <phoneticPr fontId="5" type="noConversion"/>
  </si>
  <si>
    <t>공급가격 (￦)</t>
    <phoneticPr fontId="5" type="noConversion"/>
  </si>
  <si>
    <t>그램단가 (￦)</t>
    <phoneticPr fontId="5" type="noConversion"/>
  </si>
  <si>
    <t>공급규격 (g)</t>
    <phoneticPr fontId="5" type="noConversion"/>
  </si>
  <si>
    <t>재료가격 (￦)</t>
    <phoneticPr fontId="6" type="noConversion"/>
  </si>
  <si>
    <t>치아바타</t>
    <phoneticPr fontId="5" type="noConversion"/>
  </si>
  <si>
    <t>라즈베리 크림</t>
    <phoneticPr fontId="5" type="noConversion"/>
  </si>
  <si>
    <t>버터</t>
    <phoneticPr fontId="6" type="noConversion"/>
  </si>
  <si>
    <t>레몬</t>
    <phoneticPr fontId="5" type="noConversion"/>
  </si>
  <si>
    <t>레몬</t>
    <phoneticPr fontId="6" type="noConversion"/>
  </si>
  <si>
    <t>치아바타</t>
    <phoneticPr fontId="5" type="noConversion"/>
  </si>
  <si>
    <t>강력분</t>
    <phoneticPr fontId="5" type="noConversion"/>
  </si>
  <si>
    <t>박력분</t>
    <phoneticPr fontId="5" type="noConversion"/>
  </si>
  <si>
    <t>설탕</t>
    <phoneticPr fontId="5" type="noConversion"/>
  </si>
  <si>
    <t>호밀가루</t>
    <phoneticPr fontId="5" type="noConversion"/>
  </si>
  <si>
    <t>물</t>
    <phoneticPr fontId="5" type="noConversion"/>
  </si>
  <si>
    <t>드라이이스트레드</t>
    <phoneticPr fontId="5" type="noConversion"/>
  </si>
  <si>
    <t>올리브유</t>
    <phoneticPr fontId="5" type="noConversion"/>
  </si>
  <si>
    <t>소금</t>
    <phoneticPr fontId="5" type="noConversion"/>
  </si>
  <si>
    <t>전체 원가</t>
    <phoneticPr fontId="6" type="noConversion"/>
  </si>
  <si>
    <t>치킨 파니니</t>
    <phoneticPr fontId="5" type="noConversion"/>
  </si>
  <si>
    <t>햄 파니니</t>
    <phoneticPr fontId="5" type="noConversion"/>
  </si>
  <si>
    <t>닭가슴살</t>
    <phoneticPr fontId="5" type="noConversion"/>
  </si>
  <si>
    <t>닭가슴살</t>
    <phoneticPr fontId="6" type="noConversion"/>
  </si>
  <si>
    <t>루끼니</t>
    <phoneticPr fontId="5" type="noConversion"/>
  </si>
  <si>
    <t>가지</t>
    <phoneticPr fontId="5" type="noConversion"/>
  </si>
  <si>
    <t>세미드라이토마토</t>
    <phoneticPr fontId="5" type="noConversion"/>
  </si>
  <si>
    <t>브리치즈</t>
    <phoneticPr fontId="5" type="noConversion"/>
  </si>
  <si>
    <t>바질소스</t>
    <phoneticPr fontId="5" type="noConversion"/>
  </si>
  <si>
    <t>레몬크림빵</t>
    <phoneticPr fontId="5" type="noConversion"/>
  </si>
  <si>
    <t>레몬 크림치즈</t>
    <phoneticPr fontId="5" type="noConversion"/>
  </si>
  <si>
    <t>필라델피아크림치즈</t>
    <phoneticPr fontId="5" type="noConversion"/>
  </si>
  <si>
    <t>크리미비트</t>
    <phoneticPr fontId="5" type="noConversion"/>
  </si>
  <si>
    <t>슈가파우더</t>
    <phoneticPr fontId="5" type="noConversion"/>
  </si>
  <si>
    <t>설탕</t>
    <phoneticPr fontId="5" type="noConversion"/>
  </si>
  <si>
    <t>레몬</t>
    <phoneticPr fontId="5" type="noConversion"/>
  </si>
  <si>
    <t>소스 그램단가</t>
    <phoneticPr fontId="5" type="noConversion"/>
  </si>
  <si>
    <t>소프트T</t>
    <phoneticPr fontId="5" type="noConversion"/>
  </si>
  <si>
    <t>생이스트</t>
    <phoneticPr fontId="5" type="noConversion"/>
  </si>
  <si>
    <t>무염버터</t>
    <phoneticPr fontId="5" type="noConversion"/>
  </si>
  <si>
    <t>크렌베리</t>
    <phoneticPr fontId="5" type="noConversion"/>
  </si>
  <si>
    <t>호두분태</t>
    <phoneticPr fontId="5" type="noConversion"/>
  </si>
  <si>
    <t>판매가</t>
    <phoneticPr fontId="5" type="noConversion"/>
  </si>
  <si>
    <t>COST</t>
    <phoneticPr fontId="5" type="noConversion"/>
  </si>
  <si>
    <t>파네토네</t>
    <phoneticPr fontId="5" type="noConversion"/>
  </si>
  <si>
    <t>설탕</t>
    <phoneticPr fontId="5" type="noConversion"/>
  </si>
  <si>
    <t>달걀</t>
    <phoneticPr fontId="5" type="noConversion"/>
  </si>
  <si>
    <t>무염버터</t>
    <phoneticPr fontId="5" type="noConversion"/>
  </si>
  <si>
    <t>건포도</t>
    <phoneticPr fontId="5" type="noConversion"/>
  </si>
  <si>
    <t>오렌지필</t>
    <phoneticPr fontId="5" type="noConversion"/>
  </si>
  <si>
    <t>정종</t>
    <phoneticPr fontId="5" type="noConversion"/>
  </si>
  <si>
    <t>850g분할 3호 6조각</t>
    <phoneticPr fontId="5" type="noConversion"/>
  </si>
  <si>
    <t>포카치아</t>
    <phoneticPr fontId="5" type="noConversion"/>
  </si>
  <si>
    <t>흰자</t>
    <phoneticPr fontId="5" type="noConversion"/>
  </si>
  <si>
    <t>르방</t>
    <phoneticPr fontId="5" type="noConversion"/>
  </si>
  <si>
    <t>양파</t>
    <phoneticPr fontId="5" type="noConversion"/>
  </si>
  <si>
    <t>흰자</t>
    <phoneticPr fontId="5" type="noConversion"/>
  </si>
  <si>
    <t>블랙올리브</t>
    <phoneticPr fontId="5" type="noConversion"/>
  </si>
  <si>
    <t>그린올리브</t>
    <phoneticPr fontId="5" type="noConversion"/>
  </si>
  <si>
    <t>완숙토마토</t>
    <phoneticPr fontId="5" type="noConversion"/>
  </si>
  <si>
    <t>허브치아바타</t>
    <phoneticPr fontId="5" type="noConversion"/>
  </si>
  <si>
    <t>올리브치아바타</t>
    <phoneticPr fontId="5" type="noConversion"/>
  </si>
  <si>
    <t>팥과버터</t>
    <phoneticPr fontId="5" type="noConversion"/>
  </si>
  <si>
    <t>팥</t>
    <phoneticPr fontId="5" type="noConversion"/>
  </si>
  <si>
    <t>팥앙금</t>
    <phoneticPr fontId="5" type="noConversion"/>
  </si>
  <si>
    <t>물엿</t>
    <phoneticPr fontId="5" type="noConversion"/>
  </si>
  <si>
    <t>감자치아바타</t>
    <phoneticPr fontId="5" type="noConversion"/>
  </si>
  <si>
    <t>우유</t>
    <phoneticPr fontId="5" type="noConversion"/>
  </si>
  <si>
    <t>감자</t>
    <phoneticPr fontId="5" type="noConversion"/>
  </si>
  <si>
    <t>통밀가루</t>
    <phoneticPr fontId="5" type="noConversion"/>
  </si>
  <si>
    <t>몰트</t>
    <phoneticPr fontId="5" type="noConversion"/>
  </si>
  <si>
    <t>시금치치아바타</t>
    <phoneticPr fontId="5" type="noConversion"/>
  </si>
  <si>
    <t>르방</t>
    <phoneticPr fontId="5" type="noConversion"/>
  </si>
  <si>
    <t>시금치</t>
    <phoneticPr fontId="5" type="noConversion"/>
  </si>
  <si>
    <t>롤치즈</t>
    <phoneticPr fontId="5" type="noConversion"/>
  </si>
  <si>
    <t>슈크림</t>
    <phoneticPr fontId="5" type="noConversion"/>
  </si>
  <si>
    <t>황란</t>
    <phoneticPr fontId="5" type="noConversion"/>
  </si>
  <si>
    <t>황란</t>
    <phoneticPr fontId="5" type="noConversion"/>
  </si>
  <si>
    <t>스콘</t>
    <phoneticPr fontId="5" type="noConversion"/>
  </si>
  <si>
    <t>중력분</t>
    <phoneticPr fontId="5" type="noConversion"/>
  </si>
  <si>
    <t>베이킹파우더</t>
    <phoneticPr fontId="5" type="noConversion"/>
  </si>
  <si>
    <t>꿀</t>
    <phoneticPr fontId="5" type="noConversion"/>
  </si>
  <si>
    <t>건조무화과</t>
    <phoneticPr fontId="5" type="noConversion"/>
  </si>
  <si>
    <t>건조무화과</t>
    <phoneticPr fontId="5" type="noConversion"/>
  </si>
  <si>
    <t>무염버터</t>
    <phoneticPr fontId="5" type="noConversion"/>
  </si>
  <si>
    <t>설탕</t>
    <phoneticPr fontId="5" type="noConversion"/>
  </si>
  <si>
    <t>물</t>
    <phoneticPr fontId="5" type="noConversion"/>
  </si>
  <si>
    <t>황란</t>
    <phoneticPr fontId="5" type="noConversion"/>
  </si>
  <si>
    <t>흰자</t>
    <phoneticPr fontId="5" type="noConversion"/>
  </si>
  <si>
    <t>우유</t>
    <phoneticPr fontId="5" type="noConversion"/>
  </si>
  <si>
    <t>전분</t>
    <phoneticPr fontId="5" type="noConversion"/>
  </si>
  <si>
    <t>버터</t>
    <phoneticPr fontId="5" type="noConversion"/>
  </si>
  <si>
    <t>생크림</t>
    <phoneticPr fontId="5" type="noConversion"/>
  </si>
  <si>
    <t>바닐라빈</t>
    <phoneticPr fontId="5" type="noConversion"/>
  </si>
  <si>
    <t>4분의1</t>
    <phoneticPr fontId="5" type="noConversion"/>
  </si>
  <si>
    <t>물</t>
    <phoneticPr fontId="5" type="noConversion"/>
  </si>
  <si>
    <t>바질소스</t>
    <phoneticPr fontId="5" type="noConversion"/>
  </si>
  <si>
    <t>버터크림</t>
    <phoneticPr fontId="5" type="noConversion"/>
  </si>
  <si>
    <t>라즈베리 크림</t>
    <phoneticPr fontId="5" type="noConversion"/>
  </si>
  <si>
    <t>레몬 크림치즈</t>
    <phoneticPr fontId="5" type="noConversion"/>
  </si>
  <si>
    <t>팥앙금</t>
    <phoneticPr fontId="5" type="noConversion"/>
  </si>
  <si>
    <t>슈크림</t>
    <phoneticPr fontId="5" type="noConversion"/>
  </si>
  <si>
    <t>소스 그램단가</t>
    <phoneticPr fontId="5" type="noConversion"/>
  </si>
  <si>
    <t>팥</t>
    <phoneticPr fontId="6" type="noConversion"/>
  </si>
  <si>
    <t>박력분</t>
    <phoneticPr fontId="5" type="noConversion"/>
  </si>
  <si>
    <t>레몬 크림치즈</t>
    <phoneticPr fontId="5" type="noConversion"/>
  </si>
  <si>
    <t>브레첼</t>
    <phoneticPr fontId="5" type="noConversion"/>
  </si>
  <si>
    <t>강력분</t>
    <phoneticPr fontId="5" type="noConversion"/>
  </si>
  <si>
    <t>생이스트</t>
    <phoneticPr fontId="5" type="noConversion"/>
  </si>
  <si>
    <t>소금</t>
    <phoneticPr fontId="5" type="noConversion"/>
  </si>
  <si>
    <t>무염버터</t>
    <phoneticPr fontId="5" type="noConversion"/>
  </si>
  <si>
    <t>몰트</t>
    <phoneticPr fontId="5" type="noConversion"/>
  </si>
  <si>
    <t>르방</t>
    <phoneticPr fontId="5" type="noConversion"/>
  </si>
  <si>
    <t>우유</t>
    <phoneticPr fontId="5" type="noConversion"/>
  </si>
  <si>
    <t>가성소다</t>
    <phoneticPr fontId="5" type="noConversion"/>
  </si>
  <si>
    <t>무화과 천연발효빵</t>
    <phoneticPr fontId="5" type="noConversion"/>
  </si>
  <si>
    <t>베이직 천연발효빵</t>
    <phoneticPr fontId="5" type="noConversion"/>
  </si>
  <si>
    <t>후르츠 천연발효빵</t>
    <phoneticPr fontId="5" type="noConversion"/>
  </si>
  <si>
    <t>강력분</t>
    <phoneticPr fontId="5" type="noConversion"/>
  </si>
  <si>
    <t>물</t>
    <phoneticPr fontId="5" type="noConversion"/>
  </si>
  <si>
    <t>생이스트</t>
    <phoneticPr fontId="5" type="noConversion"/>
  </si>
  <si>
    <t>통밀가루</t>
    <phoneticPr fontId="5" type="noConversion"/>
  </si>
  <si>
    <t>설탕</t>
    <phoneticPr fontId="5" type="noConversion"/>
  </si>
  <si>
    <t>소금</t>
    <phoneticPr fontId="5" type="noConversion"/>
  </si>
  <si>
    <t>르방</t>
    <phoneticPr fontId="5" type="noConversion"/>
  </si>
  <si>
    <t>무염버터</t>
    <phoneticPr fontId="5" type="noConversion"/>
  </si>
  <si>
    <t>물</t>
    <phoneticPr fontId="5" type="noConversion"/>
  </si>
  <si>
    <t>크렌베리</t>
    <phoneticPr fontId="5" type="noConversion"/>
  </si>
  <si>
    <t>오렌지필</t>
    <phoneticPr fontId="5" type="noConversion"/>
  </si>
  <si>
    <t>호두분태</t>
    <phoneticPr fontId="5" type="noConversion"/>
  </si>
  <si>
    <t>건포도</t>
    <phoneticPr fontId="5" type="noConversion"/>
  </si>
  <si>
    <t>정종</t>
    <phoneticPr fontId="5" type="noConversion"/>
  </si>
  <si>
    <t>산딸기 바게트</t>
    <phoneticPr fontId="5" type="noConversion"/>
  </si>
  <si>
    <t>크라프트믹스</t>
    <phoneticPr fontId="5" type="noConversion"/>
  </si>
  <si>
    <t>검정깨</t>
    <phoneticPr fontId="5" type="noConversion"/>
  </si>
  <si>
    <t>드라이이스트레드</t>
    <phoneticPr fontId="5" type="noConversion"/>
  </si>
  <si>
    <t>호두분태</t>
    <phoneticPr fontId="5" type="noConversion"/>
  </si>
  <si>
    <t>라즈베리 크림</t>
    <phoneticPr fontId="5" type="noConversion"/>
  </si>
  <si>
    <t>쇼콜라 브레드</t>
    <phoneticPr fontId="5" type="noConversion"/>
  </si>
  <si>
    <t>코코아</t>
    <phoneticPr fontId="5" type="noConversion"/>
  </si>
  <si>
    <t>크렌베리</t>
    <phoneticPr fontId="5" type="noConversion"/>
  </si>
  <si>
    <t>크리스피</t>
    <phoneticPr fontId="5" type="noConversion"/>
  </si>
  <si>
    <t>팥 빵</t>
    <phoneticPr fontId="5" type="noConversion"/>
  </si>
  <si>
    <t>달걀</t>
    <phoneticPr fontId="5" type="noConversion"/>
  </si>
  <si>
    <t>생이스트</t>
    <phoneticPr fontId="5" type="noConversion"/>
  </si>
  <si>
    <t>우유</t>
    <phoneticPr fontId="5" type="noConversion"/>
  </si>
  <si>
    <t>버터</t>
    <phoneticPr fontId="5" type="noConversion"/>
  </si>
  <si>
    <t>하프팬2판 8컷팅</t>
    <phoneticPr fontId="5" type="noConversion"/>
  </si>
  <si>
    <t>양파</t>
    <phoneticPr fontId="5" type="noConversion"/>
  </si>
  <si>
    <t>반죽200g에 무화과40g</t>
    <phoneticPr fontId="5" type="noConversion"/>
  </si>
  <si>
    <t>170/160  30분</t>
    <phoneticPr fontId="5" type="noConversion"/>
  </si>
  <si>
    <t>250/200 스팀후15분
230 스팀후</t>
    <phoneticPr fontId="5" type="noConversion"/>
  </si>
  <si>
    <t>210/150</t>
    <phoneticPr fontId="5" type="noConversion"/>
  </si>
  <si>
    <t>250/200 스팀</t>
    <phoneticPr fontId="5" type="noConversion"/>
  </si>
  <si>
    <t>250/200스팀</t>
    <phoneticPr fontId="5" type="noConversion"/>
  </si>
  <si>
    <t>반죽량130g에 크림20g</t>
    <phoneticPr fontId="5" type="noConversion"/>
  </si>
  <si>
    <t>250/200 스팀후 230/200</t>
    <phoneticPr fontId="5" type="noConversion"/>
  </si>
  <si>
    <t>물</t>
    <phoneticPr fontId="5" type="noConversion"/>
  </si>
  <si>
    <t>팥앙금</t>
    <phoneticPr fontId="5" type="noConversion"/>
  </si>
  <si>
    <t>반죽70g에 슈크림40g</t>
    <phoneticPr fontId="5" type="noConversion"/>
  </si>
  <si>
    <t>큐브커스터드</t>
    <phoneticPr fontId="5" type="noConversion"/>
  </si>
  <si>
    <t>달걀6개</t>
    <phoneticPr fontId="5" type="noConversion"/>
  </si>
  <si>
    <t>달걀6개,황란5개</t>
    <phoneticPr fontId="5" type="noConversion"/>
  </si>
  <si>
    <t>반죽량120g에 버터40g 앙금90g</t>
    <phoneticPr fontId="5" type="noConversion"/>
  </si>
  <si>
    <t>칼렛화이트초코렛</t>
    <phoneticPr fontId="5" type="noConversion"/>
  </si>
  <si>
    <t>크로칸트</t>
    <phoneticPr fontId="5" type="noConversion"/>
  </si>
  <si>
    <t>피자도우</t>
    <phoneticPr fontId="5" type="noConversion"/>
  </si>
  <si>
    <t>드라이이스트레드</t>
    <phoneticPr fontId="5" type="noConversion"/>
  </si>
  <si>
    <t>강력분</t>
    <phoneticPr fontId="5" type="noConversion"/>
  </si>
  <si>
    <t>플리쉬바게트</t>
    <phoneticPr fontId="5" type="noConversion"/>
  </si>
  <si>
    <t>검정콩바게트</t>
    <phoneticPr fontId="5" type="noConversion"/>
  </si>
  <si>
    <t>몰트</t>
    <phoneticPr fontId="5" type="noConversion"/>
  </si>
  <si>
    <t>볶은콩가루</t>
    <phoneticPr fontId="5" type="noConversion"/>
  </si>
  <si>
    <t>볶은콩가루</t>
    <phoneticPr fontId="5" type="noConversion"/>
  </si>
  <si>
    <t>해바라기</t>
    <phoneticPr fontId="5" type="noConversion"/>
  </si>
  <si>
    <t>통밀가루</t>
    <phoneticPr fontId="5" type="noConversion"/>
  </si>
  <si>
    <t>해바라기씨</t>
    <phoneticPr fontId="5" type="noConversion"/>
  </si>
  <si>
    <t>해바라기씨</t>
    <phoneticPr fontId="5" type="noConversion"/>
  </si>
  <si>
    <t>피칸타르트</t>
    <phoneticPr fontId="5" type="noConversion"/>
  </si>
  <si>
    <t>황설탕</t>
    <phoneticPr fontId="5" type="noConversion"/>
  </si>
  <si>
    <t>버터</t>
    <phoneticPr fontId="5" type="noConversion"/>
  </si>
  <si>
    <t>피칸</t>
    <phoneticPr fontId="5" type="noConversion"/>
  </si>
  <si>
    <t>황설탕</t>
    <phoneticPr fontId="5" type="noConversion"/>
  </si>
  <si>
    <t>달걀</t>
    <phoneticPr fontId="5" type="noConversion"/>
  </si>
  <si>
    <t>홀판매시5만원일때 18%
            4만4천원일때 20%
미니3개에5천원일때 18%</t>
    <phoneticPr fontId="5" type="noConversion"/>
  </si>
  <si>
    <t>버거빵</t>
    <phoneticPr fontId="5" type="noConversion"/>
  </si>
  <si>
    <t>중력분</t>
    <phoneticPr fontId="5" type="noConversion"/>
  </si>
  <si>
    <t>홀판매시5만원일때 20%
조각판매시6천원  19%
미니3개에5천원일때 18%</t>
    <phoneticPr fontId="5" type="noConversion"/>
  </si>
  <si>
    <t>강남콩배기</t>
    <phoneticPr fontId="5" type="noConversion"/>
  </si>
  <si>
    <t>완두배기</t>
    <phoneticPr fontId="5" type="noConversion"/>
  </si>
  <si>
    <t>강남콩배기</t>
    <phoneticPr fontId="5" type="noConversion"/>
  </si>
  <si>
    <t>완두배기</t>
    <phoneticPr fontId="5" type="noConversion"/>
  </si>
  <si>
    <t>*500일때 7천원 18%
*해바라기씨 300 일때4천원 18%
*치즈350일때 3500원14%
*치즈150일때 2500원  15%</t>
    <phoneticPr fontId="5" type="noConversion"/>
  </si>
  <si>
    <t>치즈의품격</t>
    <phoneticPr fontId="5" type="noConversion"/>
  </si>
  <si>
    <t>콩바라기</t>
    <phoneticPr fontId="5" type="noConversion"/>
  </si>
  <si>
    <t>곡물깜파뉴</t>
    <phoneticPr fontId="5" type="noConversion"/>
  </si>
  <si>
    <t>팥</t>
    <phoneticPr fontId="5" type="noConversion"/>
  </si>
  <si>
    <t>설탕</t>
    <phoneticPr fontId="5" type="noConversion"/>
  </si>
  <si>
    <t>물엿</t>
    <phoneticPr fontId="5" type="noConversion"/>
  </si>
  <si>
    <t>소금</t>
    <phoneticPr fontId="5" type="noConversion"/>
  </si>
  <si>
    <t>물</t>
    <phoneticPr fontId="5" type="noConversion"/>
  </si>
  <si>
    <t>고명(떡)</t>
    <phoneticPr fontId="5" type="noConversion"/>
  </si>
  <si>
    <t>단팥죽</t>
    <phoneticPr fontId="5" type="noConversion"/>
  </si>
  <si>
    <t>마늘빵</t>
    <phoneticPr fontId="5" type="noConversion"/>
  </si>
  <si>
    <t>다진마늘</t>
    <phoneticPr fontId="5" type="noConversion"/>
  </si>
  <si>
    <t>크라프트믹스</t>
    <phoneticPr fontId="5" type="noConversion"/>
  </si>
  <si>
    <t>바게트</t>
    <phoneticPr fontId="5" type="noConversion"/>
  </si>
  <si>
    <t>드라이이스트레드</t>
    <phoneticPr fontId="5" type="noConversion"/>
  </si>
  <si>
    <t>콩바라기160g분할-완두,팥베기40 g
곡물깜빠뉴 800g 분할(15%)</t>
    <phoneticPr fontId="5" type="noConversion"/>
  </si>
  <si>
    <t>다진마늘</t>
    <phoneticPr fontId="5" type="noConversion"/>
  </si>
  <si>
    <t>바게트</t>
    <phoneticPr fontId="5" type="noConversion"/>
  </si>
</sst>
</file>

<file path=xl/styles.xml><?xml version="1.0" encoding="utf-8"?>
<styleSheet xmlns="http://schemas.openxmlformats.org/spreadsheetml/2006/main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0&quot;원&quot;"/>
    <numFmt numFmtId="177" formatCode="_-* #,##0.0_-;\-* #,##0.0_-;_-* &quot;-&quot;_-;_-@_-"/>
    <numFmt numFmtId="178" formatCode="0%\ &quot;배합&quot;"/>
    <numFmt numFmtId="179" formatCode="#,##0.0&quot;g&quot;"/>
    <numFmt numFmtId="180" formatCode="#,##0.00&quot;개&quot;"/>
    <numFmt numFmtId="181" formatCode="mm&quot;월&quot;\ dd&quot;일&quot;"/>
    <numFmt numFmtId="182" formatCode="0.0_ "/>
    <numFmt numFmtId="183" formatCode="0.0%"/>
    <numFmt numFmtId="184" formatCode="0.0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10"/>
      <name val="굴림"/>
      <family val="3"/>
      <charset val="129"/>
    </font>
    <font>
      <sz val="10"/>
      <color indexed="9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1" fontId="4" fillId="0" borderId="11" xfId="1" applyFont="1" applyBorder="1" applyAlignment="1" applyProtection="1">
      <alignment vertical="center" shrinkToFit="1"/>
      <protection locked="0"/>
    </xf>
    <xf numFmtId="41" fontId="4" fillId="0" borderId="1" xfId="1" applyFont="1" applyBorder="1" applyAlignment="1" applyProtection="1">
      <alignment horizontal="right" vertical="center" shrinkToFit="1"/>
      <protection locked="0"/>
    </xf>
    <xf numFmtId="41" fontId="4" fillId="0" borderId="1" xfId="1" applyFont="1" applyBorder="1" applyAlignment="1" applyProtection="1">
      <alignment vertical="center" shrinkToFit="1"/>
      <protection locked="0"/>
    </xf>
    <xf numFmtId="14" fontId="2" fillId="0" borderId="0" xfId="0" applyNumberFormat="1" applyFont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8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41" fontId="2" fillId="0" borderId="0" xfId="1" applyFont="1">
      <alignment vertical="center"/>
    </xf>
    <xf numFmtId="41" fontId="2" fillId="2" borderId="14" xfId="1" applyFont="1" applyFill="1" applyBorder="1" applyAlignment="1">
      <alignment horizontal="center" vertical="center"/>
    </xf>
    <xf numFmtId="41" fontId="2" fillId="2" borderId="11" xfId="1" applyFont="1" applyFill="1" applyBorder="1">
      <alignment vertical="center"/>
    </xf>
    <xf numFmtId="41" fontId="2" fillId="2" borderId="1" xfId="1" applyFont="1" applyFill="1" applyBorder="1">
      <alignment vertical="center"/>
    </xf>
    <xf numFmtId="41" fontId="2" fillId="2" borderId="18" xfId="1" applyFont="1" applyFill="1" applyBorder="1">
      <alignment vertical="center"/>
    </xf>
    <xf numFmtId="41" fontId="2" fillId="2" borderId="21" xfId="1" applyFont="1" applyFill="1" applyBorder="1">
      <alignment vertical="center"/>
    </xf>
    <xf numFmtId="41" fontId="2" fillId="0" borderId="11" xfId="1" applyFont="1" applyBorder="1">
      <alignment vertical="center"/>
    </xf>
    <xf numFmtId="41" fontId="2" fillId="0" borderId="1" xfId="1" applyFont="1" applyBorder="1">
      <alignment vertical="center"/>
    </xf>
    <xf numFmtId="41" fontId="2" fillId="0" borderId="18" xfId="1" applyFont="1" applyBorder="1">
      <alignment vertical="center"/>
    </xf>
    <xf numFmtId="41" fontId="2" fillId="0" borderId="21" xfId="1" applyFont="1" applyBorder="1">
      <alignment vertical="center"/>
    </xf>
    <xf numFmtId="41" fontId="9" fillId="0" borderId="1" xfId="1" applyFont="1" applyFill="1" applyBorder="1" applyAlignment="1">
      <alignment horizontal="center" vertical="center"/>
    </xf>
    <xf numFmtId="179" fontId="4" fillId="0" borderId="6" xfId="1" applyNumberFormat="1" applyFont="1" applyFill="1" applyBorder="1" applyAlignment="1">
      <alignment horizontal="center" vertical="center" shrinkToFit="1"/>
    </xf>
    <xf numFmtId="0" fontId="4" fillId="0" borderId="5" xfId="3" applyFont="1" applyFill="1" applyBorder="1" applyAlignment="1">
      <alignment horizontal="right" vertical="center" shrinkToFit="1"/>
    </xf>
    <xf numFmtId="0" fontId="4" fillId="0" borderId="5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vertical="center" shrinkToFit="1"/>
    </xf>
    <xf numFmtId="0" fontId="4" fillId="0" borderId="25" xfId="3" applyFont="1" applyBorder="1" applyAlignment="1">
      <alignment horizontal="center" vertical="center"/>
    </xf>
    <xf numFmtId="180" fontId="4" fillId="0" borderId="12" xfId="1" applyNumberFormat="1" applyFont="1" applyFill="1" applyBorder="1" applyAlignment="1">
      <alignment horizontal="center" vertical="center" shrinkToFit="1"/>
    </xf>
    <xf numFmtId="0" fontId="4" fillId="0" borderId="16" xfId="3" applyFont="1" applyFill="1" applyBorder="1" applyAlignment="1">
      <alignment horizontal="center" vertical="center"/>
    </xf>
    <xf numFmtId="0" fontId="4" fillId="0" borderId="28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shrinkToFit="1"/>
    </xf>
    <xf numFmtId="0" fontId="4" fillId="0" borderId="5" xfId="3" applyFont="1" applyFill="1" applyBorder="1" applyAlignment="1">
      <alignment horizontal="center" vertical="center" shrinkToFit="1"/>
    </xf>
    <xf numFmtId="177" fontId="4" fillId="0" borderId="1" xfId="1" applyNumberFormat="1" applyFont="1" applyFill="1" applyBorder="1" applyAlignment="1">
      <alignment horizontal="center" vertical="center"/>
    </xf>
    <xf numFmtId="0" fontId="4" fillId="0" borderId="29" xfId="1" applyNumberFormat="1" applyFont="1" applyFill="1" applyBorder="1" applyAlignment="1">
      <alignment horizontal="center" vertical="center"/>
    </xf>
    <xf numFmtId="182" fontId="4" fillId="0" borderId="29" xfId="1" applyNumberFormat="1" applyFont="1" applyFill="1" applyBorder="1" applyAlignment="1">
      <alignment horizontal="center" vertical="center"/>
    </xf>
    <xf numFmtId="182" fontId="9" fillId="0" borderId="1" xfId="1" applyNumberFormat="1" applyFont="1" applyFill="1" applyBorder="1" applyAlignment="1">
      <alignment horizontal="right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1" fontId="2" fillId="0" borderId="0" xfId="1" applyFont="1" applyFill="1" applyBorder="1">
      <alignment vertical="center"/>
    </xf>
    <xf numFmtId="0" fontId="2" fillId="0" borderId="0" xfId="0" applyFont="1" applyFill="1" applyBorder="1">
      <alignment vertical="center"/>
    </xf>
    <xf numFmtId="41" fontId="2" fillId="0" borderId="0" xfId="1" applyFont="1" applyFill="1">
      <alignment vertical="center"/>
    </xf>
    <xf numFmtId="0" fontId="2" fillId="0" borderId="0" xfId="0" applyFont="1" applyFill="1">
      <alignment vertical="center"/>
    </xf>
    <xf numFmtId="177" fontId="2" fillId="0" borderId="11" xfId="1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177" fontId="2" fillId="0" borderId="18" xfId="1" applyNumberFormat="1" applyFont="1" applyBorder="1">
      <alignment vertical="center"/>
    </xf>
    <xf numFmtId="41" fontId="2" fillId="2" borderId="3" xfId="1" applyFont="1" applyFill="1" applyBorder="1">
      <alignment vertical="center"/>
    </xf>
    <xf numFmtId="0" fontId="2" fillId="0" borderId="4" xfId="0" applyFont="1" applyBorder="1">
      <alignment vertical="center"/>
    </xf>
    <xf numFmtId="177" fontId="2" fillId="2" borderId="8" xfId="1" applyNumberFormat="1" applyFont="1" applyFill="1" applyBorder="1">
      <alignment vertical="center"/>
    </xf>
    <xf numFmtId="176" fontId="4" fillId="0" borderId="4" xfId="1" applyNumberFormat="1" applyFont="1" applyFill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2" fillId="0" borderId="21" xfId="1" applyNumberFormat="1" applyFont="1" applyBorder="1">
      <alignment vertical="center"/>
    </xf>
    <xf numFmtId="0" fontId="12" fillId="0" borderId="5" xfId="3" applyFont="1" applyFill="1" applyBorder="1" applyAlignment="1">
      <alignment vertical="center" shrinkToFit="1"/>
    </xf>
    <xf numFmtId="0" fontId="12" fillId="0" borderId="17" xfId="3" applyFont="1" applyFill="1" applyBorder="1" applyAlignment="1">
      <alignment vertical="center" shrinkToFit="1"/>
    </xf>
    <xf numFmtId="0" fontId="4" fillId="0" borderId="2" xfId="3" applyFont="1" applyFill="1" applyBorder="1" applyAlignment="1">
      <alignment horizontal="center" vertical="center"/>
    </xf>
    <xf numFmtId="41" fontId="2" fillId="0" borderId="7" xfId="1" applyFont="1" applyBorder="1" applyAlignment="1">
      <alignment horizontal="left" vertical="center"/>
    </xf>
    <xf numFmtId="41" fontId="2" fillId="0" borderId="8" xfId="1" applyFont="1" applyBorder="1" applyAlignment="1">
      <alignment horizontal="left" vertical="center"/>
    </xf>
    <xf numFmtId="0" fontId="4" fillId="0" borderId="2" xfId="3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42" xfId="1" applyNumberFormat="1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1" fontId="2" fillId="2" borderId="44" xfId="1" applyFont="1" applyFill="1" applyBorder="1">
      <alignment vertical="center"/>
    </xf>
    <xf numFmtId="0" fontId="2" fillId="0" borderId="45" xfId="0" applyFont="1" applyBorder="1">
      <alignment vertical="center"/>
    </xf>
    <xf numFmtId="0" fontId="4" fillId="0" borderId="2" xfId="3" applyFont="1" applyFill="1" applyBorder="1" applyAlignment="1">
      <alignment horizontal="center" vertical="center"/>
    </xf>
    <xf numFmtId="41" fontId="2" fillId="0" borderId="5" xfId="1" applyFont="1" applyBorder="1">
      <alignment vertical="center"/>
    </xf>
    <xf numFmtId="41" fontId="2" fillId="0" borderId="6" xfId="1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Fill="1" applyBorder="1">
      <alignment vertical="center"/>
    </xf>
    <xf numFmtId="184" fontId="4" fillId="0" borderId="11" xfId="1" applyNumberFormat="1" applyFont="1" applyBorder="1" applyAlignment="1" applyProtection="1">
      <alignment vertical="center" shrinkToFit="1"/>
      <protection locked="0"/>
    </xf>
    <xf numFmtId="184" fontId="4" fillId="0" borderId="1" xfId="1" applyNumberFormat="1" applyFont="1" applyBorder="1" applyAlignment="1" applyProtection="1">
      <alignment vertical="center" shrinkToFit="1"/>
      <protection locked="0"/>
    </xf>
    <xf numFmtId="184" fontId="2" fillId="0" borderId="1" xfId="1" applyNumberFormat="1" applyFont="1" applyBorder="1">
      <alignment vertical="center"/>
    </xf>
    <xf numFmtId="184" fontId="2" fillId="0" borderId="1" xfId="0" applyNumberFormat="1" applyFont="1" applyBorder="1">
      <alignment vertical="center"/>
    </xf>
    <xf numFmtId="41" fontId="4" fillId="0" borderId="8" xfId="1" applyFont="1" applyBorder="1" applyAlignment="1" applyProtection="1">
      <alignment vertical="center" shrinkToFit="1"/>
      <protection locked="0"/>
    </xf>
    <xf numFmtId="184" fontId="4" fillId="0" borderId="8" xfId="1" applyNumberFormat="1" applyFont="1" applyBorder="1" applyAlignment="1" applyProtection="1">
      <alignment vertical="center" shrinkToFit="1"/>
      <protection locked="0"/>
    </xf>
    <xf numFmtId="177" fontId="2" fillId="2" borderId="42" xfId="1" applyNumberFormat="1" applyFont="1" applyFill="1" applyBorder="1">
      <alignment vertical="center"/>
    </xf>
    <xf numFmtId="41" fontId="2" fillId="2" borderId="42" xfId="1" applyFont="1" applyFill="1" applyBorder="1" applyAlignment="1">
      <alignment horizontal="left" vertical="center"/>
    </xf>
    <xf numFmtId="41" fontId="2" fillId="2" borderId="1" xfId="1" applyFont="1" applyFill="1" applyBorder="1" applyAlignment="1">
      <alignment horizontal="left" vertical="center"/>
    </xf>
    <xf numFmtId="41" fontId="2" fillId="0" borderId="1" xfId="1" applyFont="1" applyBorder="1" applyAlignment="1">
      <alignment horizontal="left" vertical="center"/>
    </xf>
    <xf numFmtId="177" fontId="2" fillId="0" borderId="1" xfId="1" applyNumberFormat="1" applyFont="1" applyBorder="1" applyAlignment="1">
      <alignment horizontal="left" vertical="center"/>
    </xf>
    <xf numFmtId="41" fontId="2" fillId="2" borderId="8" xfId="1" applyFont="1" applyFill="1" applyBorder="1" applyAlignment="1">
      <alignment horizontal="left" vertical="center"/>
    </xf>
    <xf numFmtId="41" fontId="2" fillId="0" borderId="41" xfId="1" applyFont="1" applyBorder="1" applyAlignment="1">
      <alignment horizontal="left" vertical="center"/>
    </xf>
    <xf numFmtId="41" fontId="2" fillId="0" borderId="42" xfId="1" applyFont="1" applyBorder="1" applyAlignment="1">
      <alignment horizontal="left" vertical="center"/>
    </xf>
    <xf numFmtId="41" fontId="2" fillId="0" borderId="43" xfId="1" applyFont="1" applyBorder="1" applyAlignment="1">
      <alignment horizontal="left" vertical="center"/>
    </xf>
    <xf numFmtId="41" fontId="2" fillId="0" borderId="5" xfId="1" applyFont="1" applyBorder="1" applyAlignment="1">
      <alignment horizontal="left" vertical="center"/>
    </xf>
    <xf numFmtId="41" fontId="2" fillId="0" borderId="6" xfId="1" applyFont="1" applyBorder="1" applyAlignment="1">
      <alignment horizontal="left" vertical="center"/>
    </xf>
    <xf numFmtId="41" fontId="2" fillId="0" borderId="9" xfId="1" applyFont="1" applyBorder="1" applyAlignment="1">
      <alignment horizontal="left" vertical="center"/>
    </xf>
    <xf numFmtId="41" fontId="4" fillId="0" borderId="10" xfId="1" applyFont="1" applyBorder="1" applyAlignment="1" applyProtection="1">
      <alignment vertical="center" shrinkToFit="1"/>
      <protection locked="0"/>
    </xf>
    <xf numFmtId="41" fontId="4" fillId="0" borderId="5" xfId="1" applyFont="1" applyBorder="1" applyAlignment="1" applyProtection="1">
      <alignment vertical="center" shrinkToFit="1"/>
      <protection locked="0"/>
    </xf>
    <xf numFmtId="41" fontId="4" fillId="0" borderId="7" xfId="1" applyFont="1" applyBorder="1" applyAlignment="1" applyProtection="1">
      <alignment vertical="center" shrinkToFit="1"/>
      <protection locked="0"/>
    </xf>
    <xf numFmtId="0" fontId="9" fillId="3" borderId="7" xfId="3" applyFont="1" applyFill="1" applyBorder="1" applyAlignment="1">
      <alignment horizontal="center" vertical="center" shrinkToFit="1"/>
    </xf>
    <xf numFmtId="176" fontId="9" fillId="3" borderId="9" xfId="1" applyNumberFormat="1" applyFont="1" applyFill="1" applyBorder="1" applyAlignment="1">
      <alignment horizontal="center" vertical="center" shrinkToFit="1"/>
    </xf>
    <xf numFmtId="0" fontId="13" fillId="2" borderId="38" xfId="3" applyFont="1" applyFill="1" applyBorder="1" applyAlignment="1">
      <alignment horizontal="center" vertical="center" shrinkToFit="1"/>
    </xf>
    <xf numFmtId="42" fontId="13" fillId="2" borderId="39" xfId="4" applyFont="1" applyFill="1" applyBorder="1" applyAlignment="1">
      <alignment vertical="center" shrinkToFit="1"/>
    </xf>
    <xf numFmtId="183" fontId="13" fillId="2" borderId="39" xfId="2" applyNumberFormat="1" applyFont="1" applyFill="1" applyBorder="1" applyAlignment="1">
      <alignment vertical="center" shrinkToFit="1"/>
    </xf>
    <xf numFmtId="0" fontId="4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1" xfId="3" applyFont="1" applyFill="1" applyBorder="1">
      <alignment vertical="center"/>
    </xf>
    <xf numFmtId="0" fontId="12" fillId="0" borderId="6" xfId="3" applyFont="1" applyFill="1" applyBorder="1">
      <alignment vertical="center"/>
    </xf>
    <xf numFmtId="0" fontId="12" fillId="0" borderId="8" xfId="3" applyFont="1" applyFill="1" applyBorder="1">
      <alignment vertical="center"/>
    </xf>
    <xf numFmtId="0" fontId="12" fillId="0" borderId="9" xfId="3" applyFont="1" applyFill="1" applyBorder="1">
      <alignment vertical="center"/>
    </xf>
    <xf numFmtId="0" fontId="4" fillId="0" borderId="2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2" fillId="0" borderId="2" xfId="1" applyFont="1" applyBorder="1" applyAlignment="1">
      <alignment horizontal="left" vertical="center"/>
    </xf>
    <xf numFmtId="41" fontId="2" fillId="0" borderId="3" xfId="1" applyFont="1" applyBorder="1" applyAlignment="1">
      <alignment horizontal="left" vertical="center"/>
    </xf>
    <xf numFmtId="41" fontId="2" fillId="0" borderId="46" xfId="1" applyFont="1" applyBorder="1" applyAlignment="1">
      <alignment horizontal="left" vertical="center"/>
    </xf>
    <xf numFmtId="41" fontId="2" fillId="0" borderId="44" xfId="1" applyFont="1" applyBorder="1" applyAlignment="1">
      <alignment horizontal="left" vertical="center"/>
    </xf>
    <xf numFmtId="41" fontId="2" fillId="0" borderId="30" xfId="1" applyFont="1" applyBorder="1" applyAlignment="1">
      <alignment horizontal="left" vertical="center"/>
    </xf>
    <xf numFmtId="41" fontId="2" fillId="0" borderId="31" xfId="1" applyFont="1" applyBorder="1" applyAlignment="1">
      <alignment horizontal="left" vertical="center"/>
    </xf>
    <xf numFmtId="41" fontId="2" fillId="0" borderId="32" xfId="1" applyFont="1" applyBorder="1" applyAlignment="1">
      <alignment horizontal="left" vertical="center"/>
    </xf>
    <xf numFmtId="41" fontId="2" fillId="0" borderId="7" xfId="1" applyFont="1" applyBorder="1" applyAlignment="1">
      <alignment horizontal="left" vertical="center"/>
    </xf>
    <xf numFmtId="41" fontId="2" fillId="0" borderId="8" xfId="1" applyFont="1" applyBorder="1" applyAlignment="1">
      <alignment horizontal="left" vertical="center"/>
    </xf>
    <xf numFmtId="0" fontId="4" fillId="0" borderId="1" xfId="3" applyFont="1" applyFill="1" applyBorder="1" applyAlignment="1">
      <alignment horizontal="left" vertical="top" wrapText="1"/>
    </xf>
    <xf numFmtId="0" fontId="4" fillId="0" borderId="6" xfId="3" applyFont="1" applyFill="1" applyBorder="1" applyAlignment="1">
      <alignment horizontal="left" vertical="top" wrapText="1"/>
    </xf>
    <xf numFmtId="0" fontId="9" fillId="0" borderId="23" xfId="3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6" xfId="3" applyFont="1" applyFill="1" applyBorder="1" applyAlignment="1">
      <alignment horizontal="center" vertical="center"/>
    </xf>
    <xf numFmtId="178" fontId="10" fillId="0" borderId="3" xfId="2" applyNumberFormat="1" applyFont="1" applyFill="1" applyBorder="1" applyAlignment="1">
      <alignment horizontal="center" vertical="center"/>
    </xf>
    <xf numFmtId="178" fontId="10" fillId="0" borderId="27" xfId="2" applyNumberFormat="1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left" vertical="top" wrapText="1"/>
    </xf>
    <xf numFmtId="0" fontId="4" fillId="0" borderId="1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right" vertical="top"/>
    </xf>
    <xf numFmtId="0" fontId="4" fillId="0" borderId="6" xfId="3" applyFont="1" applyFill="1" applyBorder="1" applyAlignment="1">
      <alignment horizontal="right" vertical="top"/>
    </xf>
    <xf numFmtId="0" fontId="12" fillId="0" borderId="1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1" xfId="3" applyFont="1" applyFill="1" applyBorder="1">
      <alignment vertical="center"/>
    </xf>
    <xf numFmtId="0" fontId="12" fillId="0" borderId="6" xfId="3" applyFont="1" applyFill="1" applyBorder="1">
      <alignment vertical="center"/>
    </xf>
    <xf numFmtId="0" fontId="12" fillId="0" borderId="8" xfId="3" applyFont="1" applyFill="1" applyBorder="1">
      <alignment vertical="center"/>
    </xf>
    <xf numFmtId="0" fontId="12" fillId="0" borderId="9" xfId="3" applyFont="1" applyFill="1" applyBorder="1">
      <alignment vertical="center"/>
    </xf>
    <xf numFmtId="181" fontId="4" fillId="0" borderId="1" xfId="3" applyNumberFormat="1" applyFont="1" applyFill="1" applyBorder="1" applyAlignment="1">
      <alignment horizontal="left" vertical="top" wrapText="1"/>
    </xf>
    <xf numFmtId="0" fontId="12" fillId="0" borderId="33" xfId="3" applyFont="1" applyFill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0" fillId="0" borderId="40" xfId="0" applyBorder="1">
      <alignment vertical="center"/>
    </xf>
    <xf numFmtId="0" fontId="0" fillId="0" borderId="37" xfId="0" applyBorder="1">
      <alignment vertical="center"/>
    </xf>
    <xf numFmtId="0" fontId="4" fillId="0" borderId="50" xfId="3" applyFont="1" applyFill="1" applyBorder="1" applyAlignment="1">
      <alignment horizontal="left" vertical="top" wrapText="1"/>
    </xf>
    <xf numFmtId="0" fontId="4" fillId="0" borderId="51" xfId="3" applyFont="1" applyFill="1" applyBorder="1" applyAlignment="1">
      <alignment horizontal="left" vertical="top" wrapText="1"/>
    </xf>
    <xf numFmtId="0" fontId="4" fillId="0" borderId="35" xfId="3" applyFont="1" applyFill="1" applyBorder="1" applyAlignment="1">
      <alignment horizontal="left" vertical="top" wrapText="1"/>
    </xf>
    <xf numFmtId="0" fontId="4" fillId="0" borderId="47" xfId="3" applyFont="1" applyFill="1" applyBorder="1" applyAlignment="1">
      <alignment horizontal="left" vertical="top" wrapText="1"/>
    </xf>
    <xf numFmtId="0" fontId="4" fillId="0" borderId="48" xfId="3" applyFont="1" applyFill="1" applyBorder="1" applyAlignment="1">
      <alignment horizontal="left" vertical="top" wrapText="1"/>
    </xf>
    <xf numFmtId="0" fontId="4" fillId="0" borderId="49" xfId="3" applyFont="1" applyFill="1" applyBorder="1" applyAlignment="1">
      <alignment horizontal="left" vertical="top" wrapText="1"/>
    </xf>
    <xf numFmtId="0" fontId="9" fillId="3" borderId="36" xfId="3" applyFont="1" applyFill="1" applyBorder="1" applyAlignment="1">
      <alignment horizontal="center" vertical="center" shrinkToFit="1"/>
    </xf>
    <xf numFmtId="176" fontId="9" fillId="3" borderId="22" xfId="1" applyNumberFormat="1" applyFont="1" applyFill="1" applyBorder="1" applyAlignment="1">
      <alignment horizontal="center" vertical="center" shrinkToFit="1"/>
    </xf>
  </cellXfs>
  <cellStyles count="5">
    <cellStyle name="백분율" xfId="2" builtinId="5"/>
    <cellStyle name="쉼표 [0]" xfId="1" builtinId="6"/>
    <cellStyle name="통화 [0]" xfId="4" builtinId="7"/>
    <cellStyle name="표준" xfId="0" builtinId="0"/>
    <cellStyle name="표준_Sheet3" xfId="3"/>
  </cellStyles>
  <dxfs count="0"/>
  <tableStyles count="0" defaultTableStyle="TableStyleMedium9" defaultPivotStyle="PivotStyleLight16"/>
  <colors>
    <mruColors>
      <color rgb="FFFFFF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"/>
  <sheetViews>
    <sheetView workbookViewId="0">
      <pane ySplit="3" topLeftCell="A76" activePane="bottomLeft" state="frozen"/>
      <selection pane="bottomLeft" activeCell="C107" sqref="C107"/>
    </sheetView>
  </sheetViews>
  <sheetFormatPr defaultRowHeight="12"/>
  <cols>
    <col min="1" max="1" width="18.75" style="1" customWidth="1"/>
    <col min="2" max="5" width="12.5" style="1" customWidth="1"/>
    <col min="6" max="16384" width="9" style="1"/>
  </cols>
  <sheetData>
    <row r="1" spans="1:5" ht="29.25" customHeight="1">
      <c r="A1" s="122" t="s">
        <v>74</v>
      </c>
      <c r="B1" s="122"/>
      <c r="C1" s="122"/>
      <c r="D1" s="122"/>
      <c r="E1" s="122"/>
    </row>
    <row r="2" spans="1:5" ht="22.5" customHeight="1" thickBot="1">
      <c r="A2" s="2"/>
      <c r="E2" s="12">
        <f ca="1">TODAY()</f>
        <v>41229</v>
      </c>
    </row>
    <row r="3" spans="1:5" ht="18.75" customHeight="1" thickBot="1">
      <c r="A3" s="6" t="s">
        <v>98</v>
      </c>
      <c r="B3" s="7" t="s">
        <v>106</v>
      </c>
      <c r="C3" s="7" t="s">
        <v>104</v>
      </c>
      <c r="D3" s="7" t="s">
        <v>105</v>
      </c>
      <c r="E3" s="8" t="s">
        <v>99</v>
      </c>
    </row>
    <row r="4" spans="1:5" ht="12.75" thickTop="1">
      <c r="A4" s="100" t="s">
        <v>35</v>
      </c>
      <c r="B4" s="9">
        <v>1000</v>
      </c>
      <c r="C4" s="9">
        <v>3000</v>
      </c>
      <c r="D4" s="82">
        <f t="shared" ref="D4:D18" si="0">C4/B4</f>
        <v>3</v>
      </c>
      <c r="E4" s="5"/>
    </row>
    <row r="5" spans="1:5">
      <c r="A5" s="101" t="s">
        <v>68</v>
      </c>
      <c r="B5" s="11">
        <v>1000</v>
      </c>
      <c r="C5" s="11">
        <v>2500</v>
      </c>
      <c r="D5" s="83">
        <f t="shared" si="0"/>
        <v>2.5</v>
      </c>
      <c r="E5" s="3"/>
    </row>
    <row r="6" spans="1:5">
      <c r="A6" s="101" t="s">
        <v>52</v>
      </c>
      <c r="B6" s="11">
        <v>1000</v>
      </c>
      <c r="C6" s="11">
        <v>5000</v>
      </c>
      <c r="D6" s="83">
        <f t="shared" si="0"/>
        <v>5</v>
      </c>
      <c r="E6" s="3"/>
    </row>
    <row r="7" spans="1:5">
      <c r="A7" s="101" t="s">
        <v>291</v>
      </c>
      <c r="B7" s="11">
        <v>2000</v>
      </c>
      <c r="C7" s="11">
        <v>6300</v>
      </c>
      <c r="D7" s="83">
        <f t="shared" si="0"/>
        <v>3.15</v>
      </c>
      <c r="E7" s="3"/>
    </row>
    <row r="8" spans="1:5">
      <c r="A8" s="101" t="s">
        <v>0</v>
      </c>
      <c r="B8" s="11">
        <v>20000</v>
      </c>
      <c r="C8" s="11">
        <v>20500</v>
      </c>
      <c r="D8" s="83">
        <f t="shared" si="0"/>
        <v>1.0249999999999999</v>
      </c>
      <c r="E8" s="3"/>
    </row>
    <row r="9" spans="1:5">
      <c r="A9" s="101" t="s">
        <v>186</v>
      </c>
      <c r="B9" s="10">
        <v>1000</v>
      </c>
      <c r="C9" s="11">
        <v>8200</v>
      </c>
      <c r="D9" s="83">
        <f t="shared" si="0"/>
        <v>8.1999999999999993</v>
      </c>
      <c r="E9" s="3"/>
    </row>
    <row r="10" spans="1:5">
      <c r="A10" s="101" t="s">
        <v>1</v>
      </c>
      <c r="B10" s="10">
        <v>1000</v>
      </c>
      <c r="C10" s="11">
        <v>4364</v>
      </c>
      <c r="D10" s="83">
        <f t="shared" si="0"/>
        <v>4.3639999999999999</v>
      </c>
      <c r="E10" s="3"/>
    </row>
    <row r="11" spans="1:5">
      <c r="A11" s="101" t="s">
        <v>50</v>
      </c>
      <c r="B11" s="11">
        <v>502</v>
      </c>
      <c r="C11" s="11">
        <v>2200</v>
      </c>
      <c r="D11" s="83">
        <f t="shared" si="0"/>
        <v>4.382470119521912</v>
      </c>
      <c r="E11" s="3"/>
    </row>
    <row r="12" spans="1:5">
      <c r="A12" s="101" t="s">
        <v>2</v>
      </c>
      <c r="B12" s="11">
        <v>1000</v>
      </c>
      <c r="C12" s="11">
        <v>12000</v>
      </c>
      <c r="D12" s="83">
        <f t="shared" si="0"/>
        <v>12</v>
      </c>
      <c r="E12" s="3"/>
    </row>
    <row r="13" spans="1:5">
      <c r="A13" s="101" t="s">
        <v>83</v>
      </c>
      <c r="B13" s="11">
        <v>900</v>
      </c>
      <c r="C13" s="11">
        <v>24000</v>
      </c>
      <c r="D13" s="83">
        <f t="shared" si="0"/>
        <v>26.666666666666668</v>
      </c>
      <c r="E13" s="3"/>
    </row>
    <row r="14" spans="1:5">
      <c r="A14" s="101" t="s">
        <v>21</v>
      </c>
      <c r="B14" s="11">
        <v>3000</v>
      </c>
      <c r="C14" s="11">
        <v>9000</v>
      </c>
      <c r="D14" s="83">
        <f t="shared" si="0"/>
        <v>3</v>
      </c>
      <c r="E14" s="3"/>
    </row>
    <row r="15" spans="1:5">
      <c r="A15" s="101" t="s">
        <v>5</v>
      </c>
      <c r="B15" s="11">
        <v>1000</v>
      </c>
      <c r="C15" s="11">
        <v>11000</v>
      </c>
      <c r="D15" s="83">
        <f t="shared" si="0"/>
        <v>11</v>
      </c>
      <c r="E15" s="3"/>
    </row>
    <row r="16" spans="1:5">
      <c r="A16" s="101" t="s">
        <v>6</v>
      </c>
      <c r="B16" s="11">
        <v>1680</v>
      </c>
      <c r="C16" s="11">
        <v>4000</v>
      </c>
      <c r="D16" s="83">
        <f t="shared" si="0"/>
        <v>2.3809523809523809</v>
      </c>
      <c r="E16" s="3"/>
    </row>
    <row r="17" spans="1:5">
      <c r="A17" s="101" t="s">
        <v>126</v>
      </c>
      <c r="B17" s="11">
        <v>2000</v>
      </c>
      <c r="C17" s="11">
        <v>13000</v>
      </c>
      <c r="D17" s="83">
        <f t="shared" si="0"/>
        <v>6.5</v>
      </c>
      <c r="E17" s="3"/>
    </row>
    <row r="18" spans="1:5">
      <c r="A18" s="101" t="s">
        <v>7</v>
      </c>
      <c r="B18" s="11">
        <v>500</v>
      </c>
      <c r="C18" s="11">
        <v>5773</v>
      </c>
      <c r="D18" s="83">
        <f t="shared" si="0"/>
        <v>11.545999999999999</v>
      </c>
      <c r="E18" s="3"/>
    </row>
    <row r="19" spans="1:5">
      <c r="A19" s="78" t="s">
        <v>201</v>
      </c>
      <c r="B19" s="80">
        <v>0</v>
      </c>
      <c r="C19" s="80">
        <v>0</v>
      </c>
      <c r="D19" s="85">
        <f>'중분류 단가'!D27</f>
        <v>3.2436047522457261</v>
      </c>
      <c r="E19" s="3"/>
    </row>
    <row r="20" spans="1:5">
      <c r="A20" s="101" t="s">
        <v>58</v>
      </c>
      <c r="B20" s="11">
        <v>2500</v>
      </c>
      <c r="C20" s="11">
        <v>18200</v>
      </c>
      <c r="D20" s="83">
        <f>C20/B20</f>
        <v>7.28</v>
      </c>
      <c r="E20" s="3"/>
    </row>
    <row r="21" spans="1:5">
      <c r="A21" s="101" t="s">
        <v>8</v>
      </c>
      <c r="B21" s="11">
        <v>50000</v>
      </c>
      <c r="C21" s="11">
        <v>24440</v>
      </c>
      <c r="D21" s="83">
        <f>C21/B21</f>
        <v>0.48880000000000001</v>
      </c>
      <c r="E21" s="3"/>
    </row>
    <row r="22" spans="1:5">
      <c r="A22" s="101" t="s">
        <v>9</v>
      </c>
      <c r="B22" s="11">
        <v>1750</v>
      </c>
      <c r="C22" s="11">
        <v>12000</v>
      </c>
      <c r="D22" s="83">
        <f>C22/B22</f>
        <v>6.8571428571428568</v>
      </c>
      <c r="E22" s="3"/>
    </row>
    <row r="23" spans="1:5">
      <c r="A23" s="101" t="s">
        <v>112</v>
      </c>
      <c r="B23" s="11">
        <v>40</v>
      </c>
      <c r="C23" s="11">
        <v>500</v>
      </c>
      <c r="D23" s="83">
        <f>C23/B23</f>
        <v>12.5</v>
      </c>
      <c r="E23" s="3"/>
    </row>
    <row r="24" spans="1:5">
      <c r="A24" s="78" t="s">
        <v>202</v>
      </c>
      <c r="B24" s="80">
        <v>0</v>
      </c>
      <c r="C24" s="80">
        <v>0</v>
      </c>
      <c r="D24" s="85">
        <f>'중분류 단가'!D38</f>
        <v>9.7527648096275552</v>
      </c>
      <c r="E24" s="3"/>
    </row>
    <row r="25" spans="1:5">
      <c r="A25" s="101" t="s">
        <v>10</v>
      </c>
      <c r="B25" s="11">
        <v>1000</v>
      </c>
      <c r="C25" s="11">
        <v>13440</v>
      </c>
      <c r="D25" s="83">
        <f t="shared" ref="D25:D32" si="1">C25/B25</f>
        <v>13.44</v>
      </c>
      <c r="E25" s="3"/>
    </row>
    <row r="26" spans="1:5">
      <c r="A26" s="101" t="s">
        <v>67</v>
      </c>
      <c r="B26" s="11">
        <v>200</v>
      </c>
      <c r="C26" s="11">
        <v>1300</v>
      </c>
      <c r="D26" s="83">
        <f t="shared" si="1"/>
        <v>6.5</v>
      </c>
      <c r="E26" s="3"/>
    </row>
    <row r="27" spans="1:5">
      <c r="A27" s="101" t="s">
        <v>53</v>
      </c>
      <c r="B27" s="11">
        <v>40000</v>
      </c>
      <c r="C27" s="11">
        <v>20500</v>
      </c>
      <c r="D27" s="83">
        <f t="shared" si="1"/>
        <v>0.51249999999999996</v>
      </c>
      <c r="E27" s="3"/>
    </row>
    <row r="28" spans="1:5">
      <c r="A28" s="101" t="s">
        <v>11</v>
      </c>
      <c r="B28" s="11">
        <v>3200</v>
      </c>
      <c r="C28" s="11">
        <v>9500</v>
      </c>
      <c r="D28" s="83">
        <f t="shared" si="1"/>
        <v>2.96875</v>
      </c>
      <c r="E28" s="3"/>
    </row>
    <row r="29" spans="1:5">
      <c r="A29" s="101" t="s">
        <v>73</v>
      </c>
      <c r="B29" s="11">
        <v>5000</v>
      </c>
      <c r="C29" s="11">
        <v>26300</v>
      </c>
      <c r="D29" s="83">
        <f t="shared" si="1"/>
        <v>5.26</v>
      </c>
      <c r="E29" s="3"/>
    </row>
    <row r="30" spans="1:5">
      <c r="A30" s="101" t="s">
        <v>48</v>
      </c>
      <c r="B30" s="11">
        <v>1250</v>
      </c>
      <c r="C30" s="11">
        <v>6760</v>
      </c>
      <c r="D30" s="83">
        <f t="shared" si="1"/>
        <v>5.4080000000000004</v>
      </c>
      <c r="E30" s="3"/>
    </row>
    <row r="31" spans="1:5">
      <c r="A31" s="101" t="s">
        <v>12</v>
      </c>
      <c r="B31" s="11">
        <v>454</v>
      </c>
      <c r="C31" s="11">
        <v>5800</v>
      </c>
      <c r="D31" s="83">
        <f t="shared" si="1"/>
        <v>12.775330396475772</v>
      </c>
      <c r="E31" s="3"/>
    </row>
    <row r="32" spans="1:5">
      <c r="A32" s="101" t="s">
        <v>49</v>
      </c>
      <c r="B32" s="11">
        <v>1000</v>
      </c>
      <c r="C32" s="11">
        <v>3700</v>
      </c>
      <c r="D32" s="83">
        <f t="shared" si="1"/>
        <v>3.7</v>
      </c>
      <c r="E32" s="3"/>
    </row>
    <row r="33" spans="1:5">
      <c r="A33" s="78" t="s">
        <v>198</v>
      </c>
      <c r="B33" s="27">
        <v>0</v>
      </c>
      <c r="C33" s="27">
        <v>0</v>
      </c>
      <c r="D33" s="84">
        <v>0</v>
      </c>
      <c r="E33" s="79"/>
    </row>
    <row r="34" spans="1:5">
      <c r="A34" s="101" t="s">
        <v>14</v>
      </c>
      <c r="B34" s="11">
        <v>8300</v>
      </c>
      <c r="C34" s="11">
        <v>8500</v>
      </c>
      <c r="D34" s="83">
        <f>C34/B34</f>
        <v>1.0240963855421688</v>
      </c>
      <c r="E34" s="3"/>
    </row>
    <row r="35" spans="1:5">
      <c r="A35" s="101" t="s">
        <v>16</v>
      </c>
      <c r="B35" s="11">
        <v>250</v>
      </c>
      <c r="C35" s="11">
        <v>47000</v>
      </c>
      <c r="D35" s="83">
        <f>C35/B35</f>
        <v>188</v>
      </c>
      <c r="E35" s="3"/>
    </row>
    <row r="36" spans="1:5">
      <c r="A36" s="101" t="s">
        <v>17</v>
      </c>
      <c r="B36" s="11">
        <v>100</v>
      </c>
      <c r="C36" s="11">
        <v>27000</v>
      </c>
      <c r="D36" s="83">
        <f>C36/B36</f>
        <v>270</v>
      </c>
      <c r="E36" s="3"/>
    </row>
    <row r="37" spans="1:5">
      <c r="A37" s="78" t="s">
        <v>199</v>
      </c>
      <c r="B37" s="80">
        <v>0</v>
      </c>
      <c r="C37" s="80">
        <v>0</v>
      </c>
      <c r="D37" s="85">
        <f>'중분류 단가'!D8</f>
        <v>36.151485788113696</v>
      </c>
      <c r="E37" s="3"/>
    </row>
    <row r="38" spans="1:5">
      <c r="A38" s="101" t="s">
        <v>18</v>
      </c>
      <c r="B38" s="11">
        <v>20000</v>
      </c>
      <c r="C38" s="11">
        <v>18000</v>
      </c>
      <c r="D38" s="83">
        <f>C38/B38</f>
        <v>0.9</v>
      </c>
      <c r="E38" s="3"/>
    </row>
    <row r="39" spans="1:5">
      <c r="A39" s="101" t="s">
        <v>13</v>
      </c>
      <c r="B39" s="11">
        <v>20000</v>
      </c>
      <c r="C39" s="11">
        <v>24500</v>
      </c>
      <c r="D39" s="83">
        <f>C39/B39</f>
        <v>1.2250000000000001</v>
      </c>
      <c r="E39" s="3"/>
    </row>
    <row r="40" spans="1:5">
      <c r="A40" s="101" t="s">
        <v>110</v>
      </c>
      <c r="B40" s="11">
        <v>450</v>
      </c>
      <c r="C40" s="11">
        <v>5800</v>
      </c>
      <c r="D40" s="83">
        <f>C40/B40</f>
        <v>12.888888888888889</v>
      </c>
      <c r="E40" s="3"/>
    </row>
    <row r="41" spans="1:5">
      <c r="A41" s="78" t="s">
        <v>200</v>
      </c>
      <c r="B41" s="80">
        <v>0</v>
      </c>
      <c r="C41" s="80">
        <v>0</v>
      </c>
      <c r="D41" s="85">
        <f>'중분류 단가'!D20</f>
        <v>1.4488554042306577E-2</v>
      </c>
      <c r="E41" s="3"/>
    </row>
    <row r="42" spans="1:5">
      <c r="A42" s="101" t="s">
        <v>19</v>
      </c>
      <c r="B42" s="11">
        <v>1000</v>
      </c>
      <c r="C42" s="11">
        <v>1200</v>
      </c>
      <c r="D42" s="83">
        <f t="shared" ref="D42:D52" si="2">C42/B42</f>
        <v>1.2</v>
      </c>
      <c r="E42" s="3"/>
    </row>
    <row r="43" spans="1:5">
      <c r="A43" s="101" t="s">
        <v>20</v>
      </c>
      <c r="B43" s="11">
        <v>300</v>
      </c>
      <c r="C43" s="11">
        <v>1200</v>
      </c>
      <c r="D43" s="83">
        <f t="shared" si="2"/>
        <v>4</v>
      </c>
      <c r="E43" s="3"/>
    </row>
    <row r="44" spans="1:5">
      <c r="A44" s="101" t="s">
        <v>69</v>
      </c>
      <c r="B44" s="11">
        <v>125</v>
      </c>
      <c r="C44" s="11">
        <v>7000</v>
      </c>
      <c r="D44" s="83">
        <f t="shared" si="2"/>
        <v>56</v>
      </c>
      <c r="E44" s="3"/>
    </row>
    <row r="45" spans="1:5">
      <c r="A45" s="101" t="s">
        <v>22</v>
      </c>
      <c r="B45" s="11">
        <v>3000</v>
      </c>
      <c r="C45" s="11">
        <v>10500</v>
      </c>
      <c r="D45" s="83">
        <f t="shared" si="2"/>
        <v>3.5</v>
      </c>
      <c r="E45" s="3"/>
    </row>
    <row r="46" spans="1:5">
      <c r="A46" s="101" t="s">
        <v>24</v>
      </c>
      <c r="B46" s="11">
        <v>500</v>
      </c>
      <c r="C46" s="11">
        <v>1819</v>
      </c>
      <c r="D46" s="83">
        <f t="shared" si="2"/>
        <v>3.6379999999999999</v>
      </c>
      <c r="E46" s="3"/>
    </row>
    <row r="47" spans="1:5">
      <c r="A47" s="101" t="s">
        <v>25</v>
      </c>
      <c r="B47" s="11">
        <v>500</v>
      </c>
      <c r="C47" s="11">
        <v>3182</v>
      </c>
      <c r="D47" s="83">
        <f t="shared" si="2"/>
        <v>6.3639999999999999</v>
      </c>
      <c r="E47" s="3"/>
    </row>
    <row r="48" spans="1:5">
      <c r="A48" s="101" t="s">
        <v>26</v>
      </c>
      <c r="B48" s="11">
        <v>15000</v>
      </c>
      <c r="C48" s="11">
        <v>18500</v>
      </c>
      <c r="D48" s="83">
        <f t="shared" si="2"/>
        <v>1.2333333333333334</v>
      </c>
      <c r="E48" s="3"/>
    </row>
    <row r="49" spans="1:5">
      <c r="A49" s="101" t="s">
        <v>66</v>
      </c>
      <c r="B49" s="11">
        <v>600</v>
      </c>
      <c r="C49" s="11">
        <v>16000</v>
      </c>
      <c r="D49" s="83">
        <f t="shared" si="2"/>
        <v>26.666666666666668</v>
      </c>
      <c r="E49" s="3"/>
    </row>
    <row r="50" spans="1:5">
      <c r="A50" s="101" t="s">
        <v>27</v>
      </c>
      <c r="B50" s="11">
        <v>1000</v>
      </c>
      <c r="C50" s="11">
        <v>2200</v>
      </c>
      <c r="D50" s="83">
        <f t="shared" si="2"/>
        <v>2.2000000000000002</v>
      </c>
      <c r="E50" s="3"/>
    </row>
    <row r="51" spans="1:5">
      <c r="A51" s="101" t="s">
        <v>56</v>
      </c>
      <c r="B51" s="11">
        <v>10000</v>
      </c>
      <c r="C51" s="11">
        <v>30257</v>
      </c>
      <c r="D51" s="83">
        <f t="shared" si="2"/>
        <v>3.0257000000000001</v>
      </c>
      <c r="E51" s="3"/>
    </row>
    <row r="52" spans="1:5">
      <c r="A52" s="101" t="s">
        <v>28</v>
      </c>
      <c r="B52" s="11">
        <v>3000</v>
      </c>
      <c r="C52" s="11">
        <v>6150</v>
      </c>
      <c r="D52" s="83">
        <f t="shared" si="2"/>
        <v>2.0499999999999998</v>
      </c>
      <c r="E52" s="3"/>
    </row>
    <row r="53" spans="1:5">
      <c r="A53" s="78" t="s">
        <v>204</v>
      </c>
      <c r="B53" s="80">
        <v>0</v>
      </c>
      <c r="C53" s="80">
        <v>0</v>
      </c>
      <c r="D53" s="85">
        <f>'중분류 단가'!D64</f>
        <v>3.5388353741496603</v>
      </c>
      <c r="E53" s="3"/>
    </row>
    <row r="54" spans="1:5">
      <c r="A54" s="101" t="s">
        <v>29</v>
      </c>
      <c r="B54" s="11">
        <v>1000</v>
      </c>
      <c r="C54" s="11">
        <v>9200</v>
      </c>
      <c r="D54" s="83">
        <f t="shared" ref="D54:D81" si="3">C54/B54</f>
        <v>9.1999999999999993</v>
      </c>
      <c r="E54" s="3"/>
    </row>
    <row r="55" spans="1:5">
      <c r="A55" s="101" t="s">
        <v>54</v>
      </c>
      <c r="B55" s="11">
        <v>200</v>
      </c>
      <c r="C55" s="11">
        <v>2500</v>
      </c>
      <c r="D55" s="83">
        <f t="shared" si="3"/>
        <v>12.5</v>
      </c>
      <c r="E55" s="3"/>
    </row>
    <row r="56" spans="1:5">
      <c r="A56" s="101" t="s">
        <v>30</v>
      </c>
      <c r="B56" s="11">
        <v>1800</v>
      </c>
      <c r="C56" s="11">
        <v>43000</v>
      </c>
      <c r="D56" s="83">
        <f t="shared" si="3"/>
        <v>23.888888888888889</v>
      </c>
      <c r="E56" s="3"/>
    </row>
    <row r="57" spans="1:5">
      <c r="A57" s="101" t="s">
        <v>31</v>
      </c>
      <c r="B57" s="11">
        <v>1000</v>
      </c>
      <c r="C57" s="11">
        <v>8000</v>
      </c>
      <c r="D57" s="83">
        <f t="shared" si="3"/>
        <v>8</v>
      </c>
      <c r="E57" s="3"/>
    </row>
    <row r="58" spans="1:5">
      <c r="A58" s="101" t="s">
        <v>72</v>
      </c>
      <c r="B58" s="11">
        <v>1000</v>
      </c>
      <c r="C58" s="11">
        <v>5000</v>
      </c>
      <c r="D58" s="83">
        <f t="shared" si="3"/>
        <v>5</v>
      </c>
      <c r="E58" s="3"/>
    </row>
    <row r="59" spans="1:5">
      <c r="A59" s="101" t="s">
        <v>55</v>
      </c>
      <c r="B59" s="11">
        <v>250</v>
      </c>
      <c r="C59" s="11">
        <v>1500</v>
      </c>
      <c r="D59" s="83">
        <f t="shared" si="3"/>
        <v>6</v>
      </c>
      <c r="E59" s="3"/>
    </row>
    <row r="60" spans="1:5">
      <c r="A60" s="101" t="s">
        <v>64</v>
      </c>
      <c r="B60" s="11"/>
      <c r="C60" s="11"/>
      <c r="D60" s="83" t="e">
        <f t="shared" si="3"/>
        <v>#DIV/0!</v>
      </c>
      <c r="E60" s="3"/>
    </row>
    <row r="61" spans="1:5">
      <c r="A61" s="101" t="s">
        <v>23</v>
      </c>
      <c r="B61" s="11">
        <v>1500</v>
      </c>
      <c r="C61" s="11">
        <v>14500</v>
      </c>
      <c r="D61" s="83">
        <f t="shared" si="3"/>
        <v>9.6666666666666661</v>
      </c>
      <c r="E61" s="3"/>
    </row>
    <row r="62" spans="1:5">
      <c r="A62" s="101" t="s">
        <v>47</v>
      </c>
      <c r="B62" s="11">
        <v>1000</v>
      </c>
      <c r="C62" s="11">
        <v>8500</v>
      </c>
      <c r="D62" s="83">
        <f t="shared" si="3"/>
        <v>8.5</v>
      </c>
      <c r="E62" s="3"/>
    </row>
    <row r="63" spans="1:5">
      <c r="A63" s="101" t="s">
        <v>292</v>
      </c>
      <c r="B63" s="11">
        <v>2000</v>
      </c>
      <c r="C63" s="11">
        <v>6400</v>
      </c>
      <c r="D63" s="83">
        <f t="shared" si="3"/>
        <v>3.2</v>
      </c>
      <c r="E63" s="3"/>
    </row>
    <row r="64" spans="1:5">
      <c r="A64" s="101" t="s">
        <v>62</v>
      </c>
      <c r="B64" s="11">
        <v>1000</v>
      </c>
      <c r="C64" s="11">
        <v>4000</v>
      </c>
      <c r="D64" s="83">
        <f t="shared" si="3"/>
        <v>4</v>
      </c>
      <c r="E64" s="3"/>
    </row>
    <row r="65" spans="1:5">
      <c r="A65" s="101" t="s">
        <v>32</v>
      </c>
      <c r="B65" s="11">
        <v>1000</v>
      </c>
      <c r="C65" s="11">
        <v>2000</v>
      </c>
      <c r="D65" s="83">
        <f t="shared" si="3"/>
        <v>2</v>
      </c>
      <c r="E65" s="3"/>
    </row>
    <row r="66" spans="1:5">
      <c r="A66" s="101" t="s">
        <v>33</v>
      </c>
      <c r="B66" s="11">
        <v>2000</v>
      </c>
      <c r="C66" s="11">
        <v>3636</v>
      </c>
      <c r="D66" s="83">
        <f t="shared" si="3"/>
        <v>1.8180000000000001</v>
      </c>
      <c r="E66" s="3"/>
    </row>
    <row r="67" spans="1:5">
      <c r="A67" s="101" t="s">
        <v>15</v>
      </c>
      <c r="B67" s="11">
        <v>1800</v>
      </c>
      <c r="C67" s="11">
        <v>10400</v>
      </c>
      <c r="D67" s="83">
        <f t="shared" si="3"/>
        <v>5.7777777777777777</v>
      </c>
      <c r="E67" s="3"/>
    </row>
    <row r="68" spans="1:5">
      <c r="A68" s="101" t="s">
        <v>61</v>
      </c>
      <c r="B68" s="11">
        <v>500</v>
      </c>
      <c r="C68" s="11">
        <v>3500</v>
      </c>
      <c r="D68" s="83">
        <f t="shared" si="3"/>
        <v>7</v>
      </c>
      <c r="E68" s="3"/>
    </row>
    <row r="69" spans="1:5">
      <c r="A69" s="101" t="s">
        <v>34</v>
      </c>
      <c r="B69" s="11">
        <v>1000</v>
      </c>
      <c r="C69" s="11">
        <v>1350</v>
      </c>
      <c r="D69" s="83">
        <f t="shared" si="3"/>
        <v>1.35</v>
      </c>
      <c r="E69" s="3"/>
    </row>
    <row r="70" spans="1:5">
      <c r="A70" s="101" t="s">
        <v>59</v>
      </c>
      <c r="B70" s="11">
        <v>2500</v>
      </c>
      <c r="C70" s="11">
        <v>35880</v>
      </c>
      <c r="D70" s="83">
        <f t="shared" si="3"/>
        <v>14.352</v>
      </c>
      <c r="E70" s="3"/>
    </row>
    <row r="71" spans="1:5">
      <c r="A71" s="101" t="s">
        <v>3</v>
      </c>
      <c r="B71" s="11">
        <v>1000</v>
      </c>
      <c r="C71" s="11">
        <v>20780</v>
      </c>
      <c r="D71" s="83">
        <f t="shared" si="3"/>
        <v>20.78</v>
      </c>
      <c r="E71" s="3"/>
    </row>
    <row r="72" spans="1:5">
      <c r="A72" s="101" t="s">
        <v>36</v>
      </c>
      <c r="B72" s="11">
        <v>10000</v>
      </c>
      <c r="C72" s="11">
        <v>56550</v>
      </c>
      <c r="D72" s="83">
        <f t="shared" si="3"/>
        <v>5.6550000000000002</v>
      </c>
      <c r="E72" s="3"/>
    </row>
    <row r="73" spans="1:5">
      <c r="A73" s="101" t="s">
        <v>38</v>
      </c>
      <c r="B73" s="11">
        <v>1000</v>
      </c>
      <c r="C73" s="11">
        <v>8320</v>
      </c>
      <c r="D73" s="83">
        <f t="shared" si="3"/>
        <v>8.32</v>
      </c>
      <c r="E73" s="3"/>
    </row>
    <row r="74" spans="1:5">
      <c r="A74" s="101" t="s">
        <v>37</v>
      </c>
      <c r="B74" s="11">
        <v>2500</v>
      </c>
      <c r="C74" s="11">
        <v>29640</v>
      </c>
      <c r="D74" s="83">
        <f t="shared" si="3"/>
        <v>11.856</v>
      </c>
      <c r="E74" s="3"/>
    </row>
    <row r="75" spans="1:5">
      <c r="A75" s="101" t="s">
        <v>57</v>
      </c>
      <c r="B75" s="11">
        <v>700</v>
      </c>
      <c r="C75" s="11">
        <v>30000</v>
      </c>
      <c r="D75" s="83">
        <f t="shared" si="3"/>
        <v>42.857142857142854</v>
      </c>
      <c r="E75" s="3"/>
    </row>
    <row r="76" spans="1:5">
      <c r="A76" s="101" t="s">
        <v>51</v>
      </c>
      <c r="B76" s="11">
        <v>2286</v>
      </c>
      <c r="C76" s="11">
        <v>10130</v>
      </c>
      <c r="D76" s="83">
        <f t="shared" si="3"/>
        <v>4.4313210848643916</v>
      </c>
      <c r="E76" s="3"/>
    </row>
    <row r="77" spans="1:5">
      <c r="A77" s="101" t="s">
        <v>40</v>
      </c>
      <c r="B77" s="11">
        <v>5000</v>
      </c>
      <c r="C77" s="11">
        <v>11364</v>
      </c>
      <c r="D77" s="83">
        <f t="shared" si="3"/>
        <v>2.2728000000000002</v>
      </c>
      <c r="E77" s="3"/>
    </row>
    <row r="78" spans="1:5">
      <c r="A78" s="101" t="s">
        <v>41</v>
      </c>
      <c r="B78" s="11">
        <v>500</v>
      </c>
      <c r="C78" s="11">
        <v>3950</v>
      </c>
      <c r="D78" s="83">
        <f t="shared" si="3"/>
        <v>7.9</v>
      </c>
      <c r="E78" s="3"/>
    </row>
    <row r="79" spans="1:5">
      <c r="A79" s="101" t="s">
        <v>42</v>
      </c>
      <c r="B79" s="11">
        <v>1000</v>
      </c>
      <c r="C79" s="11">
        <v>3215</v>
      </c>
      <c r="D79" s="83">
        <f t="shared" si="3"/>
        <v>3.2149999999999999</v>
      </c>
      <c r="E79" s="3"/>
    </row>
    <row r="80" spans="1:5">
      <c r="A80" s="101" t="s">
        <v>60</v>
      </c>
      <c r="B80" s="11">
        <v>25000</v>
      </c>
      <c r="C80" s="11">
        <v>40000</v>
      </c>
      <c r="D80" s="83">
        <f t="shared" si="3"/>
        <v>1.6</v>
      </c>
      <c r="E80" s="3"/>
    </row>
    <row r="81" spans="1:5">
      <c r="A81" s="101" t="s">
        <v>206</v>
      </c>
      <c r="B81" s="11">
        <v>1000</v>
      </c>
      <c r="C81" s="11">
        <v>16000</v>
      </c>
      <c r="D81" s="83">
        <f t="shared" si="3"/>
        <v>16</v>
      </c>
      <c r="E81" s="3"/>
    </row>
    <row r="82" spans="1:5">
      <c r="A82" s="78" t="s">
        <v>203</v>
      </c>
      <c r="B82" s="80">
        <v>0</v>
      </c>
      <c r="C82" s="80">
        <v>0</v>
      </c>
      <c r="D82" s="85">
        <f>'중분류 단가'!D49</f>
        <v>5.5632470680663442</v>
      </c>
      <c r="E82" s="3"/>
    </row>
    <row r="83" spans="1:5">
      <c r="A83" s="101" t="s">
        <v>63</v>
      </c>
      <c r="B83" s="11">
        <v>1000</v>
      </c>
      <c r="C83" s="11">
        <v>34300</v>
      </c>
      <c r="D83" s="83">
        <f t="shared" ref="D83:D100" si="4">C83/B83</f>
        <v>34.299999999999997</v>
      </c>
      <c r="E83" s="3"/>
    </row>
    <row r="84" spans="1:5">
      <c r="A84" s="101" t="s">
        <v>4</v>
      </c>
      <c r="B84" s="11">
        <v>1000</v>
      </c>
      <c r="C84" s="11">
        <v>40000</v>
      </c>
      <c r="D84" s="83">
        <f t="shared" si="4"/>
        <v>40</v>
      </c>
      <c r="E84" s="3"/>
    </row>
    <row r="85" spans="1:5">
      <c r="A85" s="101" t="s">
        <v>65</v>
      </c>
      <c r="B85" s="11">
        <v>1000</v>
      </c>
      <c r="C85" s="11">
        <v>11000</v>
      </c>
      <c r="D85" s="83">
        <f t="shared" si="4"/>
        <v>11</v>
      </c>
      <c r="E85" s="3"/>
    </row>
    <row r="86" spans="1:5">
      <c r="A86" s="101" t="s">
        <v>43</v>
      </c>
      <c r="B86" s="11">
        <v>1000</v>
      </c>
      <c r="C86" s="11">
        <v>31000</v>
      </c>
      <c r="D86" s="83">
        <f t="shared" si="4"/>
        <v>31</v>
      </c>
      <c r="E86" s="3"/>
    </row>
    <row r="87" spans="1:5">
      <c r="A87" s="101" t="s">
        <v>71</v>
      </c>
      <c r="B87" s="11">
        <v>100</v>
      </c>
      <c r="C87" s="11">
        <v>130</v>
      </c>
      <c r="D87" s="83">
        <f t="shared" si="4"/>
        <v>1.3</v>
      </c>
      <c r="E87" s="3"/>
    </row>
    <row r="88" spans="1:5">
      <c r="A88" s="101" t="s">
        <v>39</v>
      </c>
      <c r="B88" s="11">
        <v>1360</v>
      </c>
      <c r="C88" s="11">
        <v>13636</v>
      </c>
      <c r="D88" s="83">
        <f t="shared" si="4"/>
        <v>10.026470588235295</v>
      </c>
      <c r="E88" s="3"/>
    </row>
    <row r="89" spans="1:5">
      <c r="A89" s="101" t="s">
        <v>44</v>
      </c>
      <c r="B89" s="11"/>
      <c r="C89" s="11">
        <v>33500</v>
      </c>
      <c r="D89" s="83" t="e">
        <f t="shared" si="4"/>
        <v>#DIV/0!</v>
      </c>
      <c r="E89" s="3"/>
    </row>
    <row r="90" spans="1:5">
      <c r="A90" s="101" t="s">
        <v>45</v>
      </c>
      <c r="B90" s="11">
        <v>1000</v>
      </c>
      <c r="C90" s="11">
        <v>21000</v>
      </c>
      <c r="D90" s="83">
        <f t="shared" si="4"/>
        <v>21</v>
      </c>
      <c r="E90" s="3"/>
    </row>
    <row r="91" spans="1:5">
      <c r="A91" s="101" t="s">
        <v>46</v>
      </c>
      <c r="B91" s="11">
        <v>3000</v>
      </c>
      <c r="C91" s="11">
        <v>5900</v>
      </c>
      <c r="D91" s="83">
        <f t="shared" si="4"/>
        <v>1.9666666666666666</v>
      </c>
      <c r="E91" s="3"/>
    </row>
    <row r="92" spans="1:5">
      <c r="A92" s="101" t="s">
        <v>280</v>
      </c>
      <c r="B92" s="11">
        <v>1000</v>
      </c>
      <c r="C92" s="11">
        <v>4500</v>
      </c>
      <c r="D92" s="83">
        <f t="shared" si="4"/>
        <v>4.5</v>
      </c>
      <c r="E92" s="3"/>
    </row>
    <row r="93" spans="1:5">
      <c r="A93" s="101" t="s">
        <v>307</v>
      </c>
      <c r="B93" s="11">
        <v>300</v>
      </c>
      <c r="C93" s="11">
        <v>1500</v>
      </c>
      <c r="D93" s="83">
        <f t="shared" si="4"/>
        <v>5</v>
      </c>
      <c r="E93" s="3"/>
    </row>
    <row r="94" spans="1:5">
      <c r="A94" s="101" t="s">
        <v>313</v>
      </c>
      <c r="B94" s="11">
        <v>400</v>
      </c>
      <c r="C94" s="11">
        <v>350</v>
      </c>
      <c r="D94" s="83">
        <f t="shared" si="4"/>
        <v>0.875</v>
      </c>
      <c r="E94" s="3"/>
    </row>
    <row r="95" spans="1:5">
      <c r="A95" s="101" t="s">
        <v>285</v>
      </c>
      <c r="B95" s="11">
        <v>1000</v>
      </c>
      <c r="C95" s="11">
        <v>1890</v>
      </c>
      <c r="D95" s="83">
        <f t="shared" si="4"/>
        <v>1.89</v>
      </c>
      <c r="E95" s="3"/>
    </row>
    <row r="96" spans="1:5">
      <c r="A96" s="101" t="s">
        <v>179</v>
      </c>
      <c r="B96" s="11">
        <v>1680</v>
      </c>
      <c r="C96" s="11">
        <v>4000</v>
      </c>
      <c r="D96" s="83">
        <f t="shared" si="4"/>
        <v>2.3809523809523809</v>
      </c>
      <c r="E96" s="3"/>
    </row>
    <row r="97" spans="1:5">
      <c r="A97" s="101" t="s">
        <v>276</v>
      </c>
      <c r="B97" s="11">
        <v>1000</v>
      </c>
      <c r="C97" s="11">
        <v>21000</v>
      </c>
      <c r="D97" s="83">
        <f t="shared" si="4"/>
        <v>21</v>
      </c>
      <c r="E97" s="3"/>
    </row>
    <row r="98" spans="1:5">
      <c r="A98" s="101" t="s">
        <v>70</v>
      </c>
      <c r="B98" s="11">
        <v>1000</v>
      </c>
      <c r="C98" s="11">
        <v>12000</v>
      </c>
      <c r="D98" s="83">
        <f t="shared" si="4"/>
        <v>12</v>
      </c>
      <c r="E98" s="3"/>
    </row>
    <row r="99" spans="1:5" ht="12.75" thickBot="1">
      <c r="A99" s="102" t="s">
        <v>159</v>
      </c>
      <c r="B99" s="86">
        <v>1680</v>
      </c>
      <c r="C99" s="86">
        <v>4000</v>
      </c>
      <c r="D99" s="87">
        <f t="shared" si="4"/>
        <v>2.3809523809523809</v>
      </c>
      <c r="E99" s="4"/>
    </row>
    <row r="100" spans="1:5">
      <c r="B100" s="1">
        <v>1000</v>
      </c>
      <c r="C100" s="1">
        <v>21000</v>
      </c>
      <c r="D100" s="1">
        <f t="shared" si="4"/>
        <v>21</v>
      </c>
    </row>
  </sheetData>
  <sortState ref="A4:E92">
    <sortCondition ref="A4:A92"/>
  </sortState>
  <mergeCells count="1">
    <mergeCell ref="A1:E1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D15" sqref="D15:E17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209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3251.2130374449339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80</v>
      </c>
    </row>
    <row r="4" spans="1:5" ht="15" customHeight="1" thickTop="1">
      <c r="A4" s="32" t="s">
        <v>210</v>
      </c>
      <c r="B4" s="30">
        <v>1000</v>
      </c>
      <c r="C4" s="60">
        <f>VLOOKUP(A4,'재료별 단가'!$A$3:$E$99,4,FALSE)*B4</f>
        <v>1025</v>
      </c>
      <c r="D4" s="40" t="s">
        <v>89</v>
      </c>
      <c r="E4" s="36">
        <f>SUM(B4:B32)/E3</f>
        <v>24.662500000000001</v>
      </c>
    </row>
    <row r="5" spans="1:5" ht="15" customHeight="1" thickBot="1">
      <c r="A5" s="32" t="s">
        <v>211</v>
      </c>
      <c r="B5" s="30">
        <v>40</v>
      </c>
      <c r="C5" s="60">
        <f>VLOOKUP(A5,'재료별 단가'!$A$3:$E$99,4,FALSE)*B5</f>
        <v>145.51999999999998</v>
      </c>
      <c r="D5" s="103" t="s">
        <v>91</v>
      </c>
      <c r="E5" s="104">
        <f>E2/E4</f>
        <v>131.82820222787365</v>
      </c>
    </row>
    <row r="6" spans="1:5" ht="15" customHeight="1">
      <c r="A6" s="32" t="s">
        <v>212</v>
      </c>
      <c r="B6" s="30">
        <v>5</v>
      </c>
      <c r="C6" s="60">
        <f>VLOOKUP(A6,'재료별 단가'!$A$3:$E$99,4,FALSE)*B6</f>
        <v>11</v>
      </c>
      <c r="D6" s="140"/>
      <c r="E6" s="141"/>
    </row>
    <row r="7" spans="1:5" ht="15" customHeight="1">
      <c r="A7" s="32" t="s">
        <v>213</v>
      </c>
      <c r="B7" s="30">
        <v>40</v>
      </c>
      <c r="C7" s="60">
        <f>VLOOKUP(A7,'재료별 단가'!$A$3:$E$99,4,FALSE)*B7</f>
        <v>511.01321585903088</v>
      </c>
      <c r="D7" s="132"/>
      <c r="E7" s="133"/>
    </row>
    <row r="8" spans="1:5" ht="15" customHeight="1">
      <c r="A8" s="32" t="s">
        <v>214</v>
      </c>
      <c r="B8" s="30">
        <v>30</v>
      </c>
      <c r="C8" s="60">
        <f>VLOOKUP(A8,'재료별 단가'!$A$3:$E$99,4,FALSE)*B8</f>
        <v>162.24</v>
      </c>
      <c r="D8" s="132"/>
      <c r="E8" s="133"/>
    </row>
    <row r="9" spans="1:5" ht="15" customHeight="1">
      <c r="A9" s="32" t="s">
        <v>215</v>
      </c>
      <c r="B9" s="30">
        <v>150</v>
      </c>
      <c r="C9" s="60">
        <f>VLOOKUP(A9,'재료별 단가'!$A$3:$E$99,4,FALSE)*B9</f>
        <v>76.875</v>
      </c>
      <c r="D9" s="132"/>
      <c r="E9" s="133"/>
    </row>
    <row r="10" spans="1:5" ht="15" customHeight="1">
      <c r="A10" s="32" t="s">
        <v>216</v>
      </c>
      <c r="B10" s="30">
        <v>500</v>
      </c>
      <c r="C10" s="60">
        <f>VLOOKUP(A10,'재료별 단가'!$A$3:$E$99,4,FALSE)*B10</f>
        <v>1000</v>
      </c>
      <c r="D10" s="132"/>
      <c r="E10" s="133"/>
    </row>
    <row r="11" spans="1:5" ht="15" customHeight="1">
      <c r="A11" s="32" t="s">
        <v>217</v>
      </c>
      <c r="B11" s="30">
        <v>8</v>
      </c>
      <c r="C11" s="60">
        <f>VLOOKUP(A11,'재료별 단가'!$A$3:$E$99,4,FALSE)*B11</f>
        <v>24</v>
      </c>
      <c r="D11" s="132"/>
      <c r="E11" s="133"/>
    </row>
    <row r="12" spans="1:5" ht="15" customHeight="1">
      <c r="A12" s="32" t="s">
        <v>198</v>
      </c>
      <c r="B12" s="30">
        <v>200</v>
      </c>
      <c r="C12" s="60">
        <f>VLOOKUP(A12,'재료별 단가'!$A$3:$E$99,4,FALSE)*B12</f>
        <v>0</v>
      </c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 t="s">
        <v>255</v>
      </c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2955.6482158590306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1500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8.7885468151915766E-2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8"/>
  <sheetViews>
    <sheetView topLeftCell="A28" workbookViewId="0">
      <selection activeCell="A36" sqref="A36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147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47" t="s">
        <v>122</v>
      </c>
      <c r="E2" s="59">
        <f>C33*1.1</f>
        <v>20715.881192364173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6">
        <v>157</v>
      </c>
    </row>
    <row r="4" spans="1:5" ht="15" customHeight="1" thickTop="1">
      <c r="A4" s="32" t="s">
        <v>114</v>
      </c>
      <c r="B4" s="30">
        <v>1000</v>
      </c>
      <c r="C4" s="60">
        <f>VLOOKUP(A4,'재료별 단가'!$A$3:$E$99,4,FALSE)*B4</f>
        <v>1025</v>
      </c>
      <c r="D4" s="40" t="s">
        <v>89</v>
      </c>
      <c r="E4" s="36">
        <v>24</v>
      </c>
    </row>
    <row r="5" spans="1:5" ht="15" customHeight="1" thickBot="1">
      <c r="A5" s="32" t="s">
        <v>148</v>
      </c>
      <c r="B5" s="30">
        <v>210</v>
      </c>
      <c r="C5" s="60">
        <f>VLOOKUP(A5,'재료별 단가'!$A$3:$E$99,4,FALSE)*B5</f>
        <v>259</v>
      </c>
      <c r="D5" s="103" t="s">
        <v>91</v>
      </c>
      <c r="E5" s="104">
        <f>E2/E4</f>
        <v>863.16171634850718</v>
      </c>
    </row>
    <row r="6" spans="1:5" ht="15" customHeight="1">
      <c r="A6" s="32" t="s">
        <v>121</v>
      </c>
      <c r="B6" s="30">
        <v>15</v>
      </c>
      <c r="C6" s="60">
        <f>VLOOKUP(A6,'재료별 단가'!$A$3:$E$99,4,FALSE)*B6</f>
        <v>33</v>
      </c>
      <c r="D6" s="140"/>
      <c r="E6" s="141"/>
    </row>
    <row r="7" spans="1:5" ht="15" customHeight="1">
      <c r="A7" s="32" t="s">
        <v>141</v>
      </c>
      <c r="B7" s="30">
        <v>40</v>
      </c>
      <c r="C7" s="60">
        <f>VLOOKUP(A7,'재료별 단가'!$A$3:$E$99,4,FALSE)*B7</f>
        <v>145.51999999999998</v>
      </c>
      <c r="D7" s="132"/>
      <c r="E7" s="133"/>
    </row>
    <row r="8" spans="1:5" ht="15" customHeight="1">
      <c r="A8" s="32" t="s">
        <v>149</v>
      </c>
      <c r="B8" s="30">
        <v>336</v>
      </c>
      <c r="C8" s="60">
        <f>VLOOKUP(A8,'재료별 단가'!$A$3:$E$99,4,FALSE)*B8</f>
        <v>800</v>
      </c>
      <c r="D8" s="132"/>
      <c r="E8" s="133"/>
    </row>
    <row r="9" spans="1:5" ht="15" customHeight="1">
      <c r="A9" s="32" t="s">
        <v>118</v>
      </c>
      <c r="B9" s="30">
        <v>320</v>
      </c>
      <c r="C9" s="60">
        <f>VLOOKUP(A9,'재료별 단가'!$A$3:$E$99,4,FALSE)*B9</f>
        <v>0</v>
      </c>
      <c r="D9" s="132"/>
      <c r="E9" s="133"/>
    </row>
    <row r="10" spans="1:5" ht="15" customHeight="1">
      <c r="A10" s="32" t="s">
        <v>150</v>
      </c>
      <c r="B10" s="30">
        <v>250</v>
      </c>
      <c r="C10" s="60">
        <f>VLOOKUP(A10,'재료별 단가'!$A$3:$E$99,4,FALSE)*B10</f>
        <v>3193.8325991189431</v>
      </c>
      <c r="D10" s="132"/>
      <c r="E10" s="133"/>
    </row>
    <row r="11" spans="1:5" ht="15" customHeight="1">
      <c r="A11" s="32" t="s">
        <v>151</v>
      </c>
      <c r="B11" s="30">
        <v>400</v>
      </c>
      <c r="C11" s="60">
        <f>VLOOKUP(A11,'재료별 단가'!$A$3:$E$99,4,FALSE)*B11</f>
        <v>1745.6</v>
      </c>
      <c r="D11" s="132"/>
      <c r="E11" s="133"/>
    </row>
    <row r="12" spans="1:5" ht="15" customHeight="1">
      <c r="A12" s="32" t="s">
        <v>152</v>
      </c>
      <c r="B12" s="30">
        <v>200</v>
      </c>
      <c r="C12" s="60">
        <f>VLOOKUP(A12,'재료별 단가'!$A$3:$E$99,4,FALSE)*B12</f>
        <v>1933.3333333333333</v>
      </c>
      <c r="D12" s="132" t="s">
        <v>264</v>
      </c>
      <c r="E12" s="133"/>
    </row>
    <row r="13" spans="1:5" ht="15" customHeight="1">
      <c r="A13" s="32" t="s">
        <v>143</v>
      </c>
      <c r="B13" s="30">
        <v>200</v>
      </c>
      <c r="C13" s="60">
        <f>VLOOKUP(A13,'재료별 단가'!$A$3:$E$99,4,FALSE)*B13</f>
        <v>1664</v>
      </c>
      <c r="D13" s="132"/>
      <c r="E13" s="133"/>
    </row>
    <row r="14" spans="1:5" ht="15" customHeight="1">
      <c r="A14" s="32" t="s">
        <v>144</v>
      </c>
      <c r="B14" s="30">
        <v>300</v>
      </c>
      <c r="C14" s="60">
        <f>VLOOKUP(A14,'재료별 단가'!$A$3:$E$99,4,FALSE)*B14</f>
        <v>6300</v>
      </c>
      <c r="D14" s="132"/>
      <c r="E14" s="133"/>
    </row>
    <row r="15" spans="1:5" ht="15" customHeight="1">
      <c r="A15" s="32" t="s">
        <v>153</v>
      </c>
      <c r="B15" s="30">
        <v>300</v>
      </c>
      <c r="C15" s="60">
        <f>VLOOKUP(A15,'재료별 단가'!$A$3:$E$99,4,FALSE)*B15</f>
        <v>1733.3333333333333</v>
      </c>
      <c r="D15" s="150" t="s">
        <v>253</v>
      </c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 t="s">
        <v>75</v>
      </c>
      <c r="C18" s="43"/>
      <c r="D18" s="132" t="s">
        <v>154</v>
      </c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18832.619265785612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3500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0.24661763324243063</v>
      </c>
      <c r="B48" s="145"/>
      <c r="C48" s="145"/>
      <c r="D48" s="148"/>
      <c r="E48" s="149"/>
    </row>
  </sheetData>
  <mergeCells count="15">
    <mergeCell ref="D12:E14"/>
    <mergeCell ref="B1:E1"/>
    <mergeCell ref="A2:A3"/>
    <mergeCell ref="B2:C2"/>
    <mergeCell ref="D6:E8"/>
    <mergeCell ref="D9:E11"/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C19" sqref="C19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181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1591.1975535976508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110</v>
      </c>
    </row>
    <row r="4" spans="1:5" ht="15" customHeight="1" thickTop="1">
      <c r="A4" s="32" t="s">
        <v>182</v>
      </c>
      <c r="B4" s="30">
        <v>120</v>
      </c>
      <c r="C4" s="60">
        <f>VLOOKUP(A4,'재료별 단가'!$A$3:$E$99,4,FALSE)*B4</f>
        <v>162</v>
      </c>
      <c r="D4" s="40" t="s">
        <v>89</v>
      </c>
      <c r="E4" s="36">
        <f>SUM(B4:B32)/E3</f>
        <v>2.6909090909090909</v>
      </c>
    </row>
    <row r="5" spans="1:5" ht="15" customHeight="1" thickBot="1">
      <c r="A5" s="32" t="s">
        <v>116</v>
      </c>
      <c r="B5" s="30">
        <v>20</v>
      </c>
      <c r="C5" s="60">
        <f>VLOOKUP(A5,'재료별 단가'!$A$3:$E$99,4,FALSE)*B5</f>
        <v>24.666666666666668</v>
      </c>
      <c r="D5" s="103" t="s">
        <v>91</v>
      </c>
      <c r="E5" s="104">
        <f>E2/E4</f>
        <v>591.32341518831618</v>
      </c>
    </row>
    <row r="6" spans="1:5" ht="15" customHeight="1">
      <c r="A6" s="32" t="s">
        <v>183</v>
      </c>
      <c r="B6" s="30">
        <v>5</v>
      </c>
      <c r="C6" s="60">
        <f>VLOOKUP(A6,'재료별 단가'!$A$3:$E$99,4,FALSE)*B6</f>
        <v>20</v>
      </c>
      <c r="D6" s="140"/>
      <c r="E6" s="141"/>
    </row>
    <row r="7" spans="1:5" ht="15" customHeight="1">
      <c r="A7" s="32" t="s">
        <v>121</v>
      </c>
      <c r="B7" s="30">
        <v>1</v>
      </c>
      <c r="C7" s="60">
        <f>VLOOKUP(A7,'재료별 단가'!$A$3:$E$99,4,FALSE)*B7</f>
        <v>2.2000000000000002</v>
      </c>
      <c r="D7" s="132"/>
      <c r="E7" s="133"/>
    </row>
    <row r="8" spans="1:5" ht="15" customHeight="1">
      <c r="A8" s="32" t="s">
        <v>142</v>
      </c>
      <c r="B8" s="30">
        <v>35</v>
      </c>
      <c r="C8" s="60">
        <f>VLOOKUP(A8,'재료별 단가'!$A$3:$E$99,4,FALSE)*B8</f>
        <v>447.13656387665202</v>
      </c>
      <c r="D8" s="132"/>
      <c r="E8" s="133"/>
    </row>
    <row r="9" spans="1:5" ht="15" customHeight="1">
      <c r="A9" s="32" t="s">
        <v>195</v>
      </c>
      <c r="B9" s="30">
        <v>85</v>
      </c>
      <c r="C9" s="60">
        <f>VLOOKUP(A9,'재료별 단가'!$A$3:$E$99,4,FALSE)*B9</f>
        <v>540.93999999999994</v>
      </c>
      <c r="D9" s="132"/>
      <c r="E9" s="133"/>
    </row>
    <row r="10" spans="1:5" ht="15" customHeight="1">
      <c r="A10" s="32" t="s">
        <v>143</v>
      </c>
      <c r="B10" s="30">
        <v>30</v>
      </c>
      <c r="C10" s="60">
        <f>VLOOKUP(A10,'재료별 단가'!$A$3:$E$99,4,FALSE)*B10</f>
        <v>249.60000000000002</v>
      </c>
      <c r="D10" s="132"/>
      <c r="E10" s="133"/>
    </row>
    <row r="11" spans="1:5" ht="15" customHeight="1">
      <c r="A11" s="32"/>
      <c r="B11" s="30"/>
      <c r="C11" s="60"/>
      <c r="D11" s="132"/>
      <c r="E11" s="133"/>
    </row>
    <row r="12" spans="1:5" ht="15" customHeight="1">
      <c r="A12" s="32"/>
      <c r="B12" s="30"/>
      <c r="C12" s="60"/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1446.5432305433187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0.29566170759415811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8"/>
  <sheetViews>
    <sheetView zoomScale="115" zoomScaleNormal="115" workbookViewId="0">
      <selection activeCell="D15" sqref="D15:E17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218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10972.9123720035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240</v>
      </c>
    </row>
    <row r="4" spans="1:5" ht="15" customHeight="1" thickTop="1">
      <c r="A4" s="32" t="s">
        <v>114</v>
      </c>
      <c r="B4" s="30">
        <v>190</v>
      </c>
      <c r="C4" s="60">
        <f>VLOOKUP(A4,'재료별 단가'!$A$3:$E$99,4,FALSE)*B4</f>
        <v>194.74999999999997</v>
      </c>
      <c r="D4" s="40" t="s">
        <v>89</v>
      </c>
      <c r="E4" s="36">
        <f>SUM(B4:B32)/E3</f>
        <v>10.770833333333334</v>
      </c>
    </row>
    <row r="5" spans="1:5" ht="15" customHeight="1" thickBot="1">
      <c r="A5" s="32" t="s">
        <v>117</v>
      </c>
      <c r="B5" s="30">
        <v>190</v>
      </c>
      <c r="C5" s="60">
        <f>VLOOKUP(A5,'재료별 단가'!$A$3:$E$99,4,FALSE)*B5</f>
        <v>373.66666666666663</v>
      </c>
      <c r="D5" s="103" t="s">
        <v>91</v>
      </c>
      <c r="E5" s="104">
        <f>E2/E4</f>
        <v>1018.7616902440386</v>
      </c>
    </row>
    <row r="6" spans="1:5" ht="15" customHeight="1">
      <c r="A6" s="32" t="s">
        <v>118</v>
      </c>
      <c r="B6" s="30">
        <v>340</v>
      </c>
      <c r="C6" s="60">
        <f>VLOOKUP(A6,'재료별 단가'!$A$3:$E$99,4,FALSE)*B6</f>
        <v>0</v>
      </c>
      <c r="D6" s="140"/>
      <c r="E6" s="141"/>
    </row>
    <row r="7" spans="1:5" ht="15" customHeight="1">
      <c r="A7" s="32" t="s">
        <v>141</v>
      </c>
      <c r="B7" s="30">
        <v>1</v>
      </c>
      <c r="C7" s="60">
        <f>VLOOKUP(A7,'재료별 단가'!$A$3:$E$99,4,FALSE)*B7</f>
        <v>3.6379999999999999</v>
      </c>
      <c r="D7" s="132"/>
      <c r="E7" s="133"/>
    </row>
    <row r="8" spans="1:5" ht="15" customHeight="1">
      <c r="A8" s="32" t="s">
        <v>121</v>
      </c>
      <c r="B8" s="30">
        <v>2</v>
      </c>
      <c r="C8" s="60">
        <f>VLOOKUP(A8,'재료별 단가'!$A$3:$E$99,4,FALSE)*B8</f>
        <v>4.4000000000000004</v>
      </c>
      <c r="D8" s="132"/>
      <c r="E8" s="133"/>
    </row>
    <row r="9" spans="1:5" ht="15" customHeight="1">
      <c r="A9" s="32"/>
      <c r="B9" s="30"/>
      <c r="C9" s="60"/>
      <c r="D9" s="132"/>
      <c r="E9" s="133"/>
    </row>
    <row r="10" spans="1:5" ht="15" customHeight="1">
      <c r="A10" s="32" t="s">
        <v>114</v>
      </c>
      <c r="B10" s="30">
        <v>550</v>
      </c>
      <c r="C10" s="60">
        <f>VLOOKUP(A10,'재료별 단가'!$A$3:$E$99,4,FALSE)*B10</f>
        <v>563.75</v>
      </c>
      <c r="D10" s="132"/>
      <c r="E10" s="133"/>
    </row>
    <row r="11" spans="1:5" ht="15" customHeight="1">
      <c r="A11" s="32" t="s">
        <v>172</v>
      </c>
      <c r="B11" s="30">
        <v>200</v>
      </c>
      <c r="C11" s="60">
        <f>VLOOKUP(A11,'재료별 단가'!$A$3:$E$99,4,FALSE)*B11</f>
        <v>886.26421697287833</v>
      </c>
      <c r="D11" s="132"/>
      <c r="E11" s="133"/>
    </row>
    <row r="12" spans="1:5" ht="15" customHeight="1">
      <c r="A12" s="32" t="s">
        <v>121</v>
      </c>
      <c r="B12" s="30">
        <v>20</v>
      </c>
      <c r="C12" s="60">
        <f>VLOOKUP(A12,'재료별 단가'!$A$3:$E$99,4,FALSE)*B12</f>
        <v>44</v>
      </c>
      <c r="D12" s="132" t="s">
        <v>252</v>
      </c>
      <c r="E12" s="133"/>
    </row>
    <row r="13" spans="1:5" ht="15" customHeight="1">
      <c r="A13" s="32" t="s">
        <v>118</v>
      </c>
      <c r="B13" s="30">
        <v>350</v>
      </c>
      <c r="C13" s="60">
        <f>VLOOKUP(A13,'재료별 단가'!$A$3:$E$99,4,FALSE)*B13</f>
        <v>0</v>
      </c>
      <c r="D13" s="132"/>
      <c r="E13" s="133"/>
    </row>
    <row r="14" spans="1:5" ht="15" customHeight="1">
      <c r="A14" s="32" t="s">
        <v>141</v>
      </c>
      <c r="B14" s="30">
        <v>12</v>
      </c>
      <c r="C14" s="60">
        <f>VLOOKUP(A14,'재료별 단가'!$A$3:$E$99,4,FALSE)*B14</f>
        <v>43.655999999999999</v>
      </c>
      <c r="D14" s="132"/>
      <c r="E14" s="133"/>
    </row>
    <row r="15" spans="1:5" ht="15" customHeight="1">
      <c r="A15" s="32" t="s">
        <v>184</v>
      </c>
      <c r="B15" s="30">
        <v>30</v>
      </c>
      <c r="C15" s="60">
        <f>VLOOKUP(A15,'재료별 단가'!$A$3:$E$99,4,FALSE)*B15</f>
        <v>330</v>
      </c>
      <c r="D15" s="150" t="s">
        <v>256</v>
      </c>
      <c r="E15" s="133"/>
    </row>
    <row r="16" spans="1:5" ht="15" customHeight="1">
      <c r="A16" s="32" t="s">
        <v>157</v>
      </c>
      <c r="B16" s="30">
        <v>100</v>
      </c>
      <c r="C16" s="60">
        <f>VLOOKUP(A16,'재료별 단가'!$A$3:$E$99,4,FALSE)*B16</f>
        <v>51.249999999999993</v>
      </c>
      <c r="D16" s="132"/>
      <c r="E16" s="133"/>
    </row>
    <row r="17" spans="1:5" ht="15" customHeight="1">
      <c r="A17" s="32" t="s">
        <v>144</v>
      </c>
      <c r="B17" s="30">
        <v>200</v>
      </c>
      <c r="C17" s="60">
        <f>VLOOKUP(A17,'재료별 단가'!$A$3:$E$99,4,FALSE)*B17</f>
        <v>4200</v>
      </c>
      <c r="D17" s="132"/>
      <c r="E17" s="133"/>
    </row>
    <row r="18" spans="1:5" ht="15" customHeight="1">
      <c r="A18" s="32" t="s">
        <v>185</v>
      </c>
      <c r="B18" s="30">
        <v>400</v>
      </c>
      <c r="C18" s="60">
        <f>VLOOKUP(A18,'재료별 단가'!$A$3:$E$99,4,FALSE)*B18</f>
        <v>3279.9999999999995</v>
      </c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9975.3748836395444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4500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0.22639148672089748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</sheetPr>
  <dimension ref="A1:E48"/>
  <sheetViews>
    <sheetView workbookViewId="0">
      <selection activeCell="D9" sqref="D9:E11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219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77" t="s">
        <v>122</v>
      </c>
      <c r="E2" s="59">
        <f>C33*1.1</f>
        <v>3668.0363954501831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300</v>
      </c>
    </row>
    <row r="4" spans="1:5" ht="15" customHeight="1" thickTop="1">
      <c r="A4" s="32" t="s">
        <v>114</v>
      </c>
      <c r="B4" s="30">
        <v>450</v>
      </c>
      <c r="C4" s="60">
        <f>VLOOKUP(A4,'재료별 단가'!$A$3:$E$99,4,FALSE)*B4</f>
        <v>461.24999999999994</v>
      </c>
      <c r="D4" s="40" t="s">
        <v>89</v>
      </c>
      <c r="E4" s="36">
        <f>SUM(B4:B32)/E3</f>
        <v>9.31</v>
      </c>
    </row>
    <row r="5" spans="1:5" ht="15" customHeight="1" thickBot="1">
      <c r="A5" s="32" t="s">
        <v>118</v>
      </c>
      <c r="B5" s="30">
        <v>450</v>
      </c>
      <c r="C5" s="60">
        <f>VLOOKUP(A5,'재료별 단가'!$A$3:$E$99,4,FALSE)*B5</f>
        <v>0</v>
      </c>
      <c r="D5" s="103" t="s">
        <v>91</v>
      </c>
      <c r="E5" s="104">
        <f>E2/E4</f>
        <v>393.98887169174895</v>
      </c>
    </row>
    <row r="6" spans="1:5" ht="15" customHeight="1">
      <c r="A6" s="32" t="s">
        <v>141</v>
      </c>
      <c r="B6" s="30">
        <v>5</v>
      </c>
      <c r="C6" s="60">
        <f>VLOOKUP(A6,'재료별 단가'!$A$3:$E$99,4,FALSE)*B6</f>
        <v>18.189999999999998</v>
      </c>
      <c r="D6" s="140"/>
      <c r="E6" s="141"/>
    </row>
    <row r="7" spans="1:5" ht="15" customHeight="1">
      <c r="A7" s="32"/>
      <c r="B7" s="30"/>
      <c r="C7" s="60"/>
      <c r="D7" s="132"/>
      <c r="E7" s="133"/>
    </row>
    <row r="8" spans="1:5" ht="15" customHeight="1">
      <c r="A8" s="32" t="s">
        <v>114</v>
      </c>
      <c r="B8" s="30">
        <v>750</v>
      </c>
      <c r="C8" s="60">
        <f>VLOOKUP(A8,'재료별 단가'!$A$3:$E$99,4,FALSE)*B8</f>
        <v>768.74999999999989</v>
      </c>
      <c r="D8" s="132"/>
      <c r="E8" s="133"/>
    </row>
    <row r="9" spans="1:5" ht="15" customHeight="1">
      <c r="A9" s="32" t="s">
        <v>172</v>
      </c>
      <c r="B9" s="30">
        <v>300</v>
      </c>
      <c r="C9" s="60">
        <f>VLOOKUP(A9,'재료별 단가'!$A$3:$E$99,4,FALSE)*B9</f>
        <v>1329.3963254593175</v>
      </c>
      <c r="D9" s="132"/>
      <c r="E9" s="133"/>
    </row>
    <row r="10" spans="1:5" ht="15" customHeight="1">
      <c r="A10" s="32" t="s">
        <v>116</v>
      </c>
      <c r="B10" s="30">
        <v>60</v>
      </c>
      <c r="C10" s="60">
        <f>VLOOKUP(A10,'재료별 단가'!$A$3:$E$99,4,FALSE)*B10</f>
        <v>74</v>
      </c>
      <c r="D10" s="132"/>
      <c r="E10" s="133"/>
    </row>
    <row r="11" spans="1:5" ht="15" customHeight="1">
      <c r="A11" s="32" t="s">
        <v>121</v>
      </c>
      <c r="B11" s="30">
        <v>30</v>
      </c>
      <c r="C11" s="60">
        <f>VLOOKUP(A11,'재료별 단가'!$A$3:$E$99,4,FALSE)*B11</f>
        <v>66</v>
      </c>
      <c r="D11" s="132"/>
      <c r="E11" s="133"/>
    </row>
    <row r="12" spans="1:5" ht="15" customHeight="1">
      <c r="A12" s="32" t="s">
        <v>141</v>
      </c>
      <c r="B12" s="30">
        <v>8</v>
      </c>
      <c r="C12" s="60">
        <f>VLOOKUP(A12,'재료별 단가'!$A$3:$E$99,4,FALSE)*B12</f>
        <v>29.103999999999999</v>
      </c>
      <c r="D12" s="132"/>
      <c r="E12" s="133"/>
    </row>
    <row r="13" spans="1:5" ht="15" customHeight="1">
      <c r="A13" s="32" t="s">
        <v>157</v>
      </c>
      <c r="B13" s="30">
        <v>150</v>
      </c>
      <c r="C13" s="60">
        <f>VLOOKUP(A13,'재료별 단가'!$A$3:$E$99,4,FALSE)*B13</f>
        <v>76.875</v>
      </c>
      <c r="D13" s="132"/>
      <c r="E13" s="133"/>
    </row>
    <row r="14" spans="1:5" ht="15" customHeight="1">
      <c r="A14" s="32" t="s">
        <v>142</v>
      </c>
      <c r="B14" s="30">
        <v>40</v>
      </c>
      <c r="C14" s="60">
        <f>VLOOKUP(A14,'재료별 단가'!$A$3:$E$99,4,FALSE)*B14</f>
        <v>511.01321585903088</v>
      </c>
      <c r="D14" s="132"/>
      <c r="E14" s="133"/>
    </row>
    <row r="15" spans="1:5" ht="15" customHeight="1">
      <c r="A15" s="32" t="s">
        <v>118</v>
      </c>
      <c r="B15" s="30">
        <v>550</v>
      </c>
      <c r="C15" s="60">
        <f>VLOOKUP(A15,'재료별 단가'!$A$3:$E$99,4,FALSE)*B15</f>
        <v>0</v>
      </c>
      <c r="D15" s="150" t="s">
        <v>257</v>
      </c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 t="s">
        <v>75</v>
      </c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3334.578541318348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3500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0.11256824905478542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D15" sqref="D15:E17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220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7" t="s">
        <v>122</v>
      </c>
      <c r="E2" s="59">
        <f>C33*1.1</f>
        <v>16706.028884339074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200</v>
      </c>
    </row>
    <row r="4" spans="1:5" ht="15" customHeight="1" thickTop="1">
      <c r="A4" s="32" t="s">
        <v>221</v>
      </c>
      <c r="B4" s="30">
        <v>450</v>
      </c>
      <c r="C4" s="60">
        <f>VLOOKUP(A4,'재료별 단가'!$A$3:$E$99,4,FALSE)*B4</f>
        <v>461.24999999999994</v>
      </c>
      <c r="D4" s="40" t="s">
        <v>89</v>
      </c>
      <c r="E4" s="36">
        <f>SUM(B4:B32)/E3</f>
        <v>19.524999999999999</v>
      </c>
    </row>
    <row r="5" spans="1:5" ht="15" customHeight="1" thickBot="1">
      <c r="A5" s="32" t="s">
        <v>222</v>
      </c>
      <c r="B5" s="30">
        <v>450</v>
      </c>
      <c r="C5" s="60">
        <f>VLOOKUP(A5,'재료별 단가'!$A$3:$E$99,4,FALSE)*B5</f>
        <v>0</v>
      </c>
      <c r="D5" s="103" t="s">
        <v>91</v>
      </c>
      <c r="E5" s="104">
        <f>E2/E4</f>
        <v>855.62247807114341</v>
      </c>
    </row>
    <row r="6" spans="1:5" ht="15" customHeight="1">
      <c r="A6" s="32" t="s">
        <v>223</v>
      </c>
      <c r="B6" s="30">
        <v>5</v>
      </c>
      <c r="C6" s="60">
        <f>VLOOKUP(A6,'재료별 단가'!$A$3:$E$99,4,FALSE)*B6</f>
        <v>18.189999999999998</v>
      </c>
      <c r="D6" s="140"/>
      <c r="E6" s="141"/>
    </row>
    <row r="7" spans="1:5" ht="15" customHeight="1">
      <c r="A7" s="32"/>
      <c r="B7" s="30"/>
      <c r="C7" s="60"/>
      <c r="D7" s="132"/>
      <c r="E7" s="133"/>
    </row>
    <row r="8" spans="1:5" ht="15" customHeight="1">
      <c r="A8" s="32" t="s">
        <v>221</v>
      </c>
      <c r="B8" s="30">
        <v>750</v>
      </c>
      <c r="C8" s="60">
        <f>VLOOKUP(A8,'재료별 단가'!$A$3:$E$99,4,FALSE)*B8</f>
        <v>768.74999999999989</v>
      </c>
      <c r="D8" s="132"/>
      <c r="E8" s="133"/>
    </row>
    <row r="9" spans="1:5" ht="15" customHeight="1">
      <c r="A9" s="32" t="s">
        <v>224</v>
      </c>
      <c r="B9" s="30">
        <v>300</v>
      </c>
      <c r="C9" s="60">
        <f>VLOOKUP(A9,'재료별 단가'!$A$3:$E$99,4,FALSE)*B9</f>
        <v>1329.3963254593175</v>
      </c>
      <c r="D9" s="132"/>
      <c r="E9" s="133"/>
    </row>
    <row r="10" spans="1:5" ht="15" customHeight="1">
      <c r="A10" s="32" t="s">
        <v>225</v>
      </c>
      <c r="B10" s="30">
        <v>60</v>
      </c>
      <c r="C10" s="60">
        <f>VLOOKUP(A10,'재료별 단가'!$A$3:$E$99,4,FALSE)*B10</f>
        <v>74</v>
      </c>
      <c r="D10" s="132"/>
      <c r="E10" s="133"/>
    </row>
    <row r="11" spans="1:5" ht="15" customHeight="1">
      <c r="A11" s="32" t="s">
        <v>226</v>
      </c>
      <c r="B11" s="30">
        <v>30</v>
      </c>
      <c r="C11" s="60">
        <f>VLOOKUP(A11,'재료별 단가'!$A$3:$E$99,4,FALSE)*B11</f>
        <v>66</v>
      </c>
      <c r="D11" s="132"/>
      <c r="E11" s="133"/>
    </row>
    <row r="12" spans="1:5" ht="15" customHeight="1">
      <c r="A12" s="32" t="s">
        <v>223</v>
      </c>
      <c r="B12" s="30">
        <v>10</v>
      </c>
      <c r="C12" s="60">
        <f>VLOOKUP(A12,'재료별 단가'!$A$3:$E$99,4,FALSE)*B12</f>
        <v>36.379999999999995</v>
      </c>
      <c r="D12" s="132"/>
      <c r="E12" s="133"/>
    </row>
    <row r="13" spans="1:5" ht="15" customHeight="1">
      <c r="A13" s="32" t="s">
        <v>227</v>
      </c>
      <c r="B13" s="30">
        <v>150</v>
      </c>
      <c r="C13" s="60">
        <f>VLOOKUP(A13,'재료별 단가'!$A$3:$E$99,4,FALSE)*B13</f>
        <v>76.875</v>
      </c>
      <c r="D13" s="132"/>
      <c r="E13" s="133"/>
    </row>
    <row r="14" spans="1:5" ht="15" customHeight="1">
      <c r="A14" s="32" t="s">
        <v>228</v>
      </c>
      <c r="B14" s="30">
        <v>40</v>
      </c>
      <c r="C14" s="60">
        <f>VLOOKUP(A14,'재료별 단가'!$A$3:$E$99,4,FALSE)*B14</f>
        <v>511.01321585903088</v>
      </c>
      <c r="D14" s="132"/>
      <c r="E14" s="133"/>
    </row>
    <row r="15" spans="1:5" ht="15" customHeight="1">
      <c r="A15" s="32" t="s">
        <v>229</v>
      </c>
      <c r="B15" s="30">
        <v>550</v>
      </c>
      <c r="C15" s="60">
        <f>VLOOKUP(A15,'재료별 단가'!$A$3:$E$99,4,FALSE)*B15</f>
        <v>0</v>
      </c>
      <c r="D15" s="150"/>
      <c r="E15" s="133"/>
    </row>
    <row r="16" spans="1:5" ht="15" customHeight="1">
      <c r="A16" s="32" t="s">
        <v>230</v>
      </c>
      <c r="B16" s="30">
        <v>250</v>
      </c>
      <c r="C16" s="60">
        <f>VLOOKUP(A16,'재료별 단가'!$A$3:$E$99,4,FALSE)*B16</f>
        <v>2080</v>
      </c>
      <c r="D16" s="132"/>
      <c r="E16" s="133"/>
    </row>
    <row r="17" spans="1:5" ht="15" customHeight="1">
      <c r="A17" s="32" t="s">
        <v>231</v>
      </c>
      <c r="B17" s="30">
        <v>150</v>
      </c>
      <c r="C17" s="60">
        <f>VLOOKUP(A17,'재료별 단가'!$A$3:$E$99,4,FALSE)*B17</f>
        <v>1450</v>
      </c>
      <c r="D17" s="132"/>
      <c r="E17" s="133"/>
    </row>
    <row r="18" spans="1:5" ht="15" customHeight="1">
      <c r="A18" s="32" t="s">
        <v>232</v>
      </c>
      <c r="B18" s="30">
        <v>300</v>
      </c>
      <c r="C18" s="60">
        <f>VLOOKUP(A18,'재료별 단가'!$A$3:$E$99,4,FALSE)*B18</f>
        <v>6300</v>
      </c>
      <c r="D18" s="132"/>
      <c r="E18" s="133"/>
    </row>
    <row r="19" spans="1:5" ht="15" customHeight="1">
      <c r="A19" s="32" t="s">
        <v>233</v>
      </c>
      <c r="B19" s="30">
        <v>250</v>
      </c>
      <c r="C19" s="60">
        <f>VLOOKUP(A19,'재료별 단가'!$A$3:$E$99,4,FALSE)*B19</f>
        <v>1091</v>
      </c>
      <c r="D19" s="132"/>
      <c r="E19" s="133"/>
    </row>
    <row r="20" spans="1:5" ht="15" customHeight="1">
      <c r="A20" s="32" t="s">
        <v>234</v>
      </c>
      <c r="B20" s="30">
        <v>160</v>
      </c>
      <c r="C20" s="60">
        <f>VLOOKUP(A20,'재료별 단가'!$A$3:$E$99,4,FALSE)*B20</f>
        <v>924.44444444444446</v>
      </c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15187.298985762794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4000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0.21390561951778586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8"/>
  <sheetViews>
    <sheetView topLeftCell="A2" workbookViewId="0">
      <selection activeCell="D15" sqref="D15:E17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235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7" t="s">
        <v>122</v>
      </c>
      <c r="E2" s="59">
        <f>C33*1.1</f>
        <v>11011.453352361636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150</v>
      </c>
    </row>
    <row r="4" spans="1:5" ht="15" customHeight="1" thickTop="1">
      <c r="A4" s="32" t="s">
        <v>221</v>
      </c>
      <c r="B4" s="30">
        <v>800</v>
      </c>
      <c r="C4" s="60">
        <f>VLOOKUP(A4,'재료별 단가'!$A$3:$E$99,4,FALSE)*B4</f>
        <v>819.99999999999989</v>
      </c>
      <c r="D4" s="40" t="s">
        <v>89</v>
      </c>
      <c r="E4" s="36">
        <f>SUM(B4:B10)/E3</f>
        <v>13.186666666666667</v>
      </c>
    </row>
    <row r="5" spans="1:5" ht="15" customHeight="1" thickBot="1">
      <c r="A5" s="32" t="s">
        <v>236</v>
      </c>
      <c r="B5" s="30">
        <v>200</v>
      </c>
      <c r="C5" s="60">
        <f>VLOOKUP(A5,'재료별 단가'!$A$3:$E$99,4,FALSE)*B5</f>
        <v>1131</v>
      </c>
      <c r="D5" s="103" t="s">
        <v>91</v>
      </c>
      <c r="E5" s="104">
        <f>E2/E4</f>
        <v>835.0444908262109</v>
      </c>
    </row>
    <row r="6" spans="1:5" ht="15" customHeight="1">
      <c r="A6" s="32" t="s">
        <v>226</v>
      </c>
      <c r="B6" s="30">
        <v>3</v>
      </c>
      <c r="C6" s="60">
        <f>VLOOKUP(A6,'재료별 단가'!$A$3:$E$99,4,FALSE)*B6</f>
        <v>6.6000000000000005</v>
      </c>
      <c r="D6" s="140"/>
      <c r="E6" s="141"/>
    </row>
    <row r="7" spans="1:5" ht="15" customHeight="1">
      <c r="A7" s="32" t="s">
        <v>237</v>
      </c>
      <c r="B7" s="30">
        <v>10</v>
      </c>
      <c r="C7" s="60">
        <f>VLOOKUP(A7,'재료별 단가'!$A$3:$E$99,4,FALSE)*B7</f>
        <v>120</v>
      </c>
      <c r="D7" s="132"/>
      <c r="E7" s="133"/>
    </row>
    <row r="8" spans="1:5" ht="15" customHeight="1">
      <c r="A8" s="32" t="s">
        <v>238</v>
      </c>
      <c r="B8" s="30">
        <v>15</v>
      </c>
      <c r="C8" s="60">
        <f>VLOOKUP(A8,'재료별 단가'!$A$3:$E$99,4,FALSE)*B8</f>
        <v>173.19</v>
      </c>
      <c r="D8" s="132"/>
      <c r="E8" s="133"/>
    </row>
    <row r="9" spans="1:5" ht="15" customHeight="1">
      <c r="A9" s="32" t="s">
        <v>222</v>
      </c>
      <c r="B9" s="30">
        <v>650</v>
      </c>
      <c r="C9" s="60">
        <f>VLOOKUP(A9,'재료별 단가'!$A$3:$E$99,4,FALSE)*B9</f>
        <v>0</v>
      </c>
      <c r="D9" s="132"/>
      <c r="E9" s="133"/>
    </row>
    <row r="10" spans="1:5" ht="15" customHeight="1">
      <c r="A10" s="32" t="s">
        <v>239</v>
      </c>
      <c r="B10" s="30">
        <v>300</v>
      </c>
      <c r="C10" s="60">
        <f>VLOOKUP(A10,'재료별 단가'!$A$3:$E$99,4,FALSE)*B10</f>
        <v>6300</v>
      </c>
      <c r="D10" s="132"/>
      <c r="E10" s="133"/>
    </row>
    <row r="11" spans="1:5" ht="15" customHeight="1">
      <c r="A11" s="32"/>
      <c r="B11" s="30"/>
      <c r="C11" s="60"/>
      <c r="D11" s="132"/>
      <c r="E11" s="133"/>
    </row>
    <row r="12" spans="1:5" ht="15" customHeight="1">
      <c r="A12" s="32" t="s">
        <v>240</v>
      </c>
      <c r="B12" s="30">
        <v>450</v>
      </c>
      <c r="C12" s="60">
        <f>VLOOKUP(A12,'재료별 단가'!$A$3:$E$99,4,FALSE)*B12</f>
        <v>1459.6221385105766</v>
      </c>
      <c r="D12" s="132" t="s">
        <v>258</v>
      </c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 t="s">
        <v>259</v>
      </c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60"/>
      <c r="D18" s="132"/>
      <c r="E18" s="133"/>
    </row>
    <row r="19" spans="1:5" ht="15" customHeight="1">
      <c r="A19" s="32"/>
      <c r="B19" s="30"/>
      <c r="C19" s="60"/>
      <c r="D19" s="132"/>
      <c r="E19" s="133"/>
    </row>
    <row r="20" spans="1:5" ht="15" customHeight="1">
      <c r="A20" s="32"/>
      <c r="B20" s="30"/>
      <c r="C20" s="60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10010.412138510577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3500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0.23858414023606025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</sheetPr>
  <dimension ref="A1:E48"/>
  <sheetViews>
    <sheetView workbookViewId="0">
      <selection activeCell="B12" sqref="B12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241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7" t="s">
        <v>122</v>
      </c>
      <c r="E2" s="59">
        <f>C33*1.1</f>
        <v>14914.400600000003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150</v>
      </c>
    </row>
    <row r="4" spans="1:5" ht="15" customHeight="1" thickTop="1">
      <c r="A4" s="32" t="s">
        <v>221</v>
      </c>
      <c r="B4" s="30">
        <v>1500</v>
      </c>
      <c r="C4" s="60">
        <f>VLOOKUP(A4,'재료별 단가'!$A$3:$E$99,4,FALSE)*B4</f>
        <v>1537.4999999999998</v>
      </c>
      <c r="D4" s="40" t="s">
        <v>89</v>
      </c>
      <c r="E4" s="36">
        <f>SUM(B4:B32)/E3</f>
        <v>26.346666666666668</v>
      </c>
    </row>
    <row r="5" spans="1:5" ht="15" customHeight="1" thickBot="1">
      <c r="A5" s="32" t="s">
        <v>226</v>
      </c>
      <c r="B5" s="30">
        <v>30</v>
      </c>
      <c r="C5" s="60">
        <f>VLOOKUP(A5,'재료별 단가'!$A$3:$E$99,4,FALSE)*B5</f>
        <v>66</v>
      </c>
      <c r="D5" s="103" t="s">
        <v>91</v>
      </c>
      <c r="E5" s="104">
        <f>E2/E4</f>
        <v>566.08301872469644</v>
      </c>
    </row>
    <row r="6" spans="1:5" ht="15" customHeight="1">
      <c r="A6" s="32" t="s">
        <v>225</v>
      </c>
      <c r="B6" s="30">
        <v>120</v>
      </c>
      <c r="C6" s="60">
        <f>VLOOKUP(A6,'재료별 단가'!$A$3:$E$99,4,FALSE)*B6</f>
        <v>148</v>
      </c>
      <c r="D6" s="140" t="s">
        <v>93</v>
      </c>
      <c r="E6" s="141"/>
    </row>
    <row r="7" spans="1:5" ht="15" customHeight="1">
      <c r="A7" s="32" t="s">
        <v>242</v>
      </c>
      <c r="B7" s="30">
        <v>150</v>
      </c>
      <c r="C7" s="60">
        <f>VLOOKUP(A7,'재료별 단가'!$A$3:$E$99,4,FALSE)*B7</f>
        <v>3117</v>
      </c>
      <c r="D7" s="132"/>
      <c r="E7" s="133"/>
    </row>
    <row r="8" spans="1:5" ht="15" customHeight="1">
      <c r="A8" s="32" t="s">
        <v>223</v>
      </c>
      <c r="B8" s="30">
        <v>12</v>
      </c>
      <c r="C8" s="60">
        <f>VLOOKUP(A8,'재료별 단가'!$A$3:$E$99,4,FALSE)*B8</f>
        <v>43.655999999999999</v>
      </c>
      <c r="D8" s="132"/>
      <c r="E8" s="133"/>
    </row>
    <row r="9" spans="1:5" ht="15" customHeight="1">
      <c r="A9" s="32" t="s">
        <v>227</v>
      </c>
      <c r="B9" s="30">
        <v>300</v>
      </c>
      <c r="C9" s="60">
        <f>VLOOKUP(A9,'재료별 단가'!$A$3:$E$99,4,FALSE)*B9</f>
        <v>153.75</v>
      </c>
      <c r="D9" s="132"/>
      <c r="E9" s="133"/>
    </row>
    <row r="10" spans="1:5" ht="15" customHeight="1">
      <c r="A10" s="32" t="s">
        <v>229</v>
      </c>
      <c r="B10" s="30">
        <v>1100</v>
      </c>
      <c r="C10" s="60">
        <f>VLOOKUP(A10,'재료별 단가'!$A$3:$E$99,4,FALSE)*B10</f>
        <v>0</v>
      </c>
      <c r="D10" s="132"/>
      <c r="E10" s="133"/>
    </row>
    <row r="11" spans="1:5" ht="15" customHeight="1">
      <c r="A11" s="32" t="s">
        <v>243</v>
      </c>
      <c r="B11" s="30">
        <v>270</v>
      </c>
      <c r="C11" s="60">
        <f>VLOOKUP(A11,'재료별 단가'!$A$3:$E$99,4,FALSE)*B11</f>
        <v>2246.4</v>
      </c>
      <c r="D11" s="132"/>
      <c r="E11" s="133"/>
    </row>
    <row r="12" spans="1:5" ht="15" customHeight="1">
      <c r="A12" s="32" t="s">
        <v>267</v>
      </c>
      <c r="B12" s="30">
        <v>270</v>
      </c>
      <c r="C12" s="60">
        <f>VLOOKUP(A12,'재료별 단가'!$A$3:$E$99,4,FALSE)*B12</f>
        <v>3875.04</v>
      </c>
      <c r="D12" s="132"/>
      <c r="E12" s="133"/>
    </row>
    <row r="13" spans="1:5" ht="15" customHeight="1">
      <c r="A13" s="32" t="s">
        <v>268</v>
      </c>
      <c r="B13" s="30">
        <v>200</v>
      </c>
      <c r="C13" s="60">
        <f>VLOOKUP(A13,'재료별 단가'!$A$3:$E$99,4,FALSE)*B13</f>
        <v>2371.1999999999998</v>
      </c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60"/>
      <c r="D18" s="132"/>
      <c r="E18" s="133"/>
    </row>
    <row r="19" spans="1:5" ht="15" customHeight="1">
      <c r="A19" s="32"/>
      <c r="B19" s="30"/>
      <c r="C19" s="60"/>
      <c r="D19" s="132"/>
      <c r="E19" s="133"/>
    </row>
    <row r="20" spans="1:5" ht="15" customHeight="1">
      <c r="A20" s="32"/>
      <c r="B20" s="30"/>
      <c r="C20" s="60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13558.546000000002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2800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0.20217250668739159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48"/>
  <sheetViews>
    <sheetView workbookViewId="0"/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244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7" t="s">
        <v>122</v>
      </c>
      <c r="E2" s="59" t="e">
        <f>C33*1.1</f>
        <v>#N/A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250</v>
      </c>
    </row>
    <row r="4" spans="1:5" ht="15" customHeight="1" thickTop="1">
      <c r="A4" s="32"/>
      <c r="B4" s="30"/>
      <c r="C4" s="60" t="e">
        <f>VLOOKUP(A4,'재료별 단가'!$A$3:$E$99,4,FALSE)*B4</f>
        <v>#N/A</v>
      </c>
      <c r="D4" s="40" t="s">
        <v>89</v>
      </c>
      <c r="E4" s="36">
        <f>SUM(B4:B32)/E3</f>
        <v>0</v>
      </c>
    </row>
    <row r="5" spans="1:5" ht="15" customHeight="1" thickBot="1">
      <c r="A5" s="32"/>
      <c r="B5" s="30"/>
      <c r="C5" s="60" t="e">
        <f>VLOOKUP(A5,'재료별 단가'!$A$3:$E$99,4,FALSE)*B5</f>
        <v>#N/A</v>
      </c>
      <c r="D5" s="103" t="s">
        <v>91</v>
      </c>
      <c r="E5" s="104" t="e">
        <f>E2/E4</f>
        <v>#N/A</v>
      </c>
    </row>
    <row r="6" spans="1:5" ht="15" customHeight="1">
      <c r="A6" s="32"/>
      <c r="B6" s="30"/>
      <c r="C6" s="60" t="e">
        <f>VLOOKUP(A6,'재료별 단가'!$A$3:$E$99,4,FALSE)*B6</f>
        <v>#N/A</v>
      </c>
      <c r="D6" s="140" t="s">
        <v>93</v>
      </c>
      <c r="E6" s="141"/>
    </row>
    <row r="7" spans="1:5" ht="15" customHeight="1">
      <c r="A7" s="32"/>
      <c r="B7" s="30"/>
      <c r="C7" s="60" t="e">
        <f>VLOOKUP(A7,'재료별 단가'!$A$3:$E$99,4,FALSE)*B7</f>
        <v>#N/A</v>
      </c>
      <c r="D7" s="132"/>
      <c r="E7" s="133"/>
    </row>
    <row r="8" spans="1:5" ht="15" customHeight="1">
      <c r="A8" s="32"/>
      <c r="B8" s="30"/>
      <c r="C8" s="60" t="e">
        <f>VLOOKUP(A8,'재료별 단가'!$A$3:$E$99,4,FALSE)*B8</f>
        <v>#N/A</v>
      </c>
      <c r="D8" s="132"/>
      <c r="E8" s="133"/>
    </row>
    <row r="9" spans="1:5" ht="15" customHeight="1">
      <c r="A9" s="32"/>
      <c r="B9" s="30"/>
      <c r="C9" s="60" t="e">
        <f>VLOOKUP(A9,'재료별 단가'!$A$3:$E$99,4,FALSE)*B9</f>
        <v>#N/A</v>
      </c>
      <c r="D9" s="132"/>
      <c r="E9" s="133"/>
    </row>
    <row r="10" spans="1:5" ht="15" customHeight="1">
      <c r="A10" s="32"/>
      <c r="B10" s="30"/>
      <c r="C10" s="60" t="e">
        <f>VLOOKUP(A10,'재료별 단가'!$A$3:$E$99,4,FALSE)*B10</f>
        <v>#N/A</v>
      </c>
      <c r="D10" s="132"/>
      <c r="E10" s="133"/>
    </row>
    <row r="11" spans="1:5" ht="15" customHeight="1">
      <c r="A11" s="32"/>
      <c r="B11" s="30"/>
      <c r="C11" s="60" t="e">
        <f>VLOOKUP(A11,'재료별 단가'!$A$3:$E$99,4,FALSE)*B11</f>
        <v>#N/A</v>
      </c>
      <c r="D11" s="132"/>
      <c r="E11" s="133"/>
    </row>
    <row r="12" spans="1:5" ht="15" customHeight="1">
      <c r="A12" s="32"/>
      <c r="B12" s="30"/>
      <c r="C12" s="60" t="e">
        <f>VLOOKUP(A12,'재료별 단가'!$A$3:$E$99,4,FALSE)*B12</f>
        <v>#N/A</v>
      </c>
      <c r="D12" s="132"/>
      <c r="E12" s="133"/>
    </row>
    <row r="13" spans="1:5" ht="15" customHeight="1">
      <c r="A13" s="32"/>
      <c r="B13" s="30"/>
      <c r="C13" s="60" t="e">
        <f>VLOOKUP(A13,'재료별 단가'!$A$3:$E$99,4,FALSE)*B13</f>
        <v>#N/A</v>
      </c>
      <c r="D13" s="132"/>
      <c r="E13" s="133"/>
    </row>
    <row r="14" spans="1:5" ht="15" customHeight="1">
      <c r="A14" s="32"/>
      <c r="B14" s="30"/>
      <c r="C14" s="60" t="e">
        <f>VLOOKUP(A14,'재료별 단가'!$A$3:$E$99,4,FALSE)*B14</f>
        <v>#N/A</v>
      </c>
      <c r="D14" s="132"/>
      <c r="E14" s="133"/>
    </row>
    <row r="15" spans="1:5" ht="15" customHeight="1">
      <c r="A15" s="32"/>
      <c r="B15" s="30"/>
      <c r="C15" s="60" t="e">
        <f>VLOOKUP(A15,'재료별 단가'!$A$3:$E$99,4,FALSE)*B15</f>
        <v>#N/A</v>
      </c>
      <c r="D15" s="150"/>
      <c r="E15" s="133"/>
    </row>
    <row r="16" spans="1:5" ht="15" customHeight="1">
      <c r="A16" s="32"/>
      <c r="B16" s="30"/>
      <c r="C16" s="60" t="e">
        <f>VLOOKUP(A16,'재료별 단가'!$A$3:$E$99,4,FALSE)*B16</f>
        <v>#N/A</v>
      </c>
      <c r="D16" s="132"/>
      <c r="E16" s="133"/>
    </row>
    <row r="17" spans="1:5" ht="15" customHeight="1">
      <c r="A17" s="32"/>
      <c r="B17" s="30"/>
      <c r="C17" s="60" t="e">
        <f>VLOOKUP(A17,'재료별 단가'!$A$3:$E$99,4,FALSE)*B17</f>
        <v>#N/A</v>
      </c>
      <c r="D17" s="132"/>
      <c r="E17" s="133"/>
    </row>
    <row r="18" spans="1:5" ht="15" customHeight="1">
      <c r="A18" s="32"/>
      <c r="B18" s="30"/>
      <c r="C18" s="60" t="e">
        <f>VLOOKUP(A18,'재료별 단가'!$A$3:$E$99,4,FALSE)*B18</f>
        <v>#N/A</v>
      </c>
      <c r="D18" s="132"/>
      <c r="E18" s="133"/>
    </row>
    <row r="19" spans="1:5" ht="15" customHeight="1">
      <c r="A19" s="32"/>
      <c r="B19" s="30"/>
      <c r="C19" s="60" t="e">
        <f>VLOOKUP(A19,'재료별 단가'!$A$3:$E$99,4,FALSE)*B19</f>
        <v>#N/A</v>
      </c>
      <c r="D19" s="132"/>
      <c r="E19" s="133"/>
    </row>
    <row r="20" spans="1:5" ht="15" customHeight="1">
      <c r="A20" s="32"/>
      <c r="B20" s="30"/>
      <c r="C20" s="60" t="e">
        <f>VLOOKUP(A20,'재료별 단가'!$A$3:$E$99,4,FALSE)*B20</f>
        <v>#N/A</v>
      </c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 t="e">
        <f>SUM(C4:C32)</f>
        <v>#N/A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4000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 t="e">
        <f>E5/A46</f>
        <v>#N/A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C10" sqref="C10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165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10401.55107409063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250</v>
      </c>
    </row>
    <row r="4" spans="1:5" ht="15" customHeight="1" thickTop="1">
      <c r="A4" s="32" t="s">
        <v>114</v>
      </c>
      <c r="B4" s="30">
        <v>110</v>
      </c>
      <c r="C4" s="60">
        <f>VLOOKUP(A4,'재료별 단가'!$A$3:$E$99,4,FALSE)*B4</f>
        <v>112.74999999999999</v>
      </c>
      <c r="D4" s="40" t="s">
        <v>89</v>
      </c>
      <c r="E4" s="36">
        <f>SUM(B4:B32)/E3</f>
        <v>8.5440000000000005</v>
      </c>
    </row>
    <row r="5" spans="1:5" ht="15" customHeight="1" thickBot="1">
      <c r="A5" s="32" t="s">
        <v>115</v>
      </c>
      <c r="B5" s="30">
        <v>76</v>
      </c>
      <c r="C5" s="60">
        <f>VLOOKUP(A5,'재료별 단가'!$A$3:$E$99,4,FALSE)*B5</f>
        <v>68.400000000000006</v>
      </c>
      <c r="D5" s="103" t="s">
        <v>91</v>
      </c>
      <c r="E5" s="104">
        <f>E2/E4</f>
        <v>1217.4100039900081</v>
      </c>
    </row>
    <row r="6" spans="1:5" ht="15" customHeight="1">
      <c r="A6" s="32" t="s">
        <v>116</v>
      </c>
      <c r="B6" s="30">
        <v>2</v>
      </c>
      <c r="C6" s="60">
        <f>VLOOKUP(A6,'재료별 단가'!$A$3:$E$99,4,FALSE)*B6</f>
        <v>2.4666666666666668</v>
      </c>
      <c r="D6" s="140"/>
      <c r="E6" s="141"/>
    </row>
    <row r="7" spans="1:5" ht="15" customHeight="1">
      <c r="A7" s="32" t="s">
        <v>117</v>
      </c>
      <c r="B7" s="30">
        <v>12</v>
      </c>
      <c r="C7" s="60">
        <f>VLOOKUP(A7,'재료별 단가'!$A$3:$E$99,4,FALSE)*B7</f>
        <v>23.599999999999998</v>
      </c>
      <c r="D7" s="132"/>
      <c r="E7" s="133"/>
    </row>
    <row r="8" spans="1:5" ht="15" customHeight="1">
      <c r="A8" s="32" t="s">
        <v>118</v>
      </c>
      <c r="B8" s="30">
        <v>200</v>
      </c>
      <c r="C8" s="60">
        <f>VLOOKUP(A8,'재료별 단가'!$A$3:$E$99,4,FALSE)*B8</f>
        <v>0</v>
      </c>
      <c r="D8" s="132"/>
      <c r="E8" s="133"/>
    </row>
    <row r="9" spans="1:5" ht="15" customHeight="1">
      <c r="A9" s="32" t="s">
        <v>119</v>
      </c>
      <c r="B9" s="30">
        <v>3</v>
      </c>
      <c r="C9" s="60">
        <f>VLOOKUP(A9,'재료별 단가'!$A$3:$E$99,4,FALSE)*B9</f>
        <v>34.637999999999998</v>
      </c>
      <c r="D9" s="132"/>
      <c r="E9" s="133"/>
    </row>
    <row r="10" spans="1:5" ht="15" customHeight="1">
      <c r="A10" s="32"/>
      <c r="B10" s="30"/>
      <c r="C10" s="60"/>
      <c r="D10" s="132"/>
      <c r="E10" s="133"/>
    </row>
    <row r="11" spans="1:5" ht="15" customHeight="1">
      <c r="A11" s="32" t="s">
        <v>114</v>
      </c>
      <c r="B11" s="30">
        <v>266</v>
      </c>
      <c r="C11" s="60">
        <f>VLOOKUP(A11,'재료별 단가'!$A$3:$E$99,4,FALSE)*B11</f>
        <v>272.64999999999998</v>
      </c>
      <c r="D11" s="132"/>
      <c r="E11" s="133"/>
    </row>
    <row r="12" spans="1:5" ht="15" customHeight="1">
      <c r="A12" s="32" t="s">
        <v>115</v>
      </c>
      <c r="B12" s="30">
        <v>100</v>
      </c>
      <c r="C12" s="60">
        <f>VLOOKUP(A12,'재료별 단가'!$A$3:$E$99,4,FALSE)*B12</f>
        <v>90</v>
      </c>
      <c r="D12" s="132"/>
      <c r="E12" s="133"/>
    </row>
    <row r="13" spans="1:5" ht="15" customHeight="1">
      <c r="A13" s="32" t="s">
        <v>119</v>
      </c>
      <c r="B13" s="30">
        <v>5</v>
      </c>
      <c r="C13" s="60">
        <f>VLOOKUP(A13,'재료별 단가'!$A$3:$E$99,4,FALSE)*B13</f>
        <v>57.73</v>
      </c>
      <c r="D13" s="132"/>
      <c r="E13" s="133"/>
    </row>
    <row r="14" spans="1:5" ht="15" customHeight="1">
      <c r="A14" s="32" t="s">
        <v>116</v>
      </c>
      <c r="B14" s="30">
        <v>8</v>
      </c>
      <c r="C14" s="60">
        <f>VLOOKUP(A14,'재료별 단가'!$A$3:$E$99,4,FALSE)*B14</f>
        <v>9.8666666666666671</v>
      </c>
      <c r="D14" s="132"/>
      <c r="E14" s="133"/>
    </row>
    <row r="15" spans="1:5" ht="15" customHeight="1">
      <c r="A15" s="32" t="s">
        <v>120</v>
      </c>
      <c r="B15" s="30">
        <v>30</v>
      </c>
      <c r="C15" s="60">
        <f>VLOOKUP(A15,'재료별 단가'!$A$3:$E$99,4,FALSE)*B15</f>
        <v>255</v>
      </c>
      <c r="D15" s="150" t="s">
        <v>266</v>
      </c>
      <c r="E15" s="133"/>
    </row>
    <row r="16" spans="1:5" ht="15" customHeight="1">
      <c r="A16" s="32" t="s">
        <v>121</v>
      </c>
      <c r="B16" s="30">
        <v>12</v>
      </c>
      <c r="C16" s="60">
        <f>VLOOKUP(A16,'재료별 단가'!$A$3:$E$99,4,FALSE)*B16</f>
        <v>26.400000000000002</v>
      </c>
      <c r="D16" s="132"/>
      <c r="E16" s="133"/>
    </row>
    <row r="17" spans="1:5" ht="15" customHeight="1">
      <c r="A17" s="32" t="s">
        <v>118</v>
      </c>
      <c r="B17" s="30">
        <v>240</v>
      </c>
      <c r="C17" s="60">
        <f>VLOOKUP(A17,'재료별 단가'!$A$3:$E$99,4,FALSE)*B17</f>
        <v>0</v>
      </c>
      <c r="D17" s="132"/>
      <c r="E17" s="133"/>
    </row>
    <row r="18" spans="1:5" ht="15" customHeight="1">
      <c r="A18" s="32" t="s">
        <v>167</v>
      </c>
      <c r="B18" s="30">
        <v>720</v>
      </c>
      <c r="C18" s="60">
        <f>VLOOKUP(A18,'재료별 단가'!$A$3:$E$99,4,FALSE)*B18</f>
        <v>4005.5378890077677</v>
      </c>
      <c r="D18" s="132"/>
      <c r="E18" s="133"/>
    </row>
    <row r="19" spans="1:5" ht="15" customHeight="1">
      <c r="A19" s="32" t="s">
        <v>142</v>
      </c>
      <c r="B19" s="30">
        <v>352</v>
      </c>
      <c r="C19" s="60">
        <f>VLOOKUP(A19,'재료별 단가'!$A$3:$E$99,4,FALSE)*B19</f>
        <v>4496.9162995594716</v>
      </c>
      <c r="D19" s="132"/>
      <c r="E19" s="133"/>
    </row>
    <row r="20" spans="1:5" ht="15" customHeight="1">
      <c r="A20" s="32"/>
      <c r="B20" s="30"/>
      <c r="C20" s="60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9455.9555219005724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3500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0.34783142971143088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5"/>
  <sheetViews>
    <sheetView topLeftCell="A8" workbookViewId="0">
      <selection activeCell="A17" sqref="A17"/>
    </sheetView>
  </sheetViews>
  <sheetFormatPr defaultRowHeight="12"/>
  <cols>
    <col min="1" max="1" width="18.75" style="1" customWidth="1"/>
    <col min="2" max="3" width="12.5" style="1" customWidth="1"/>
    <col min="4" max="4" width="12.5" style="20" customWidth="1"/>
    <col min="5" max="5" width="12.5" style="1" customWidth="1"/>
    <col min="6" max="16384" width="9" style="1"/>
  </cols>
  <sheetData>
    <row r="1" spans="1:5" ht="15" customHeight="1" thickBot="1">
      <c r="A1" s="15" t="s">
        <v>81</v>
      </c>
    </row>
    <row r="2" spans="1:5" ht="15" customHeight="1" thickBot="1">
      <c r="A2" s="6" t="s">
        <v>98</v>
      </c>
      <c r="B2" s="7" t="s">
        <v>100</v>
      </c>
      <c r="C2" s="7" t="s">
        <v>102</v>
      </c>
      <c r="D2" s="21" t="s">
        <v>103</v>
      </c>
      <c r="E2" s="8" t="s">
        <v>99</v>
      </c>
    </row>
    <row r="3" spans="1:5" ht="15" customHeight="1" thickTop="1">
      <c r="A3" s="14" t="s">
        <v>76</v>
      </c>
      <c r="B3" s="26">
        <v>500</v>
      </c>
      <c r="C3" s="53">
        <f>VLOOKUP(A3,'재료별 단가'!$A$3:$E$99,4,FALSE)</f>
        <v>2.96875</v>
      </c>
      <c r="D3" s="22">
        <f>B3*C3</f>
        <v>1484.375</v>
      </c>
      <c r="E3" s="5"/>
    </row>
    <row r="4" spans="1:5" ht="15" customHeight="1">
      <c r="A4" s="13" t="s">
        <v>77</v>
      </c>
      <c r="B4" s="27">
        <v>75</v>
      </c>
      <c r="C4" s="54">
        <f>VLOOKUP(A4,'재료별 단가'!$A$3:$E$99,4,FALSE)</f>
        <v>270</v>
      </c>
      <c r="D4" s="23">
        <f t="shared" ref="D4:D6" si="0">B4*C4</f>
        <v>20250</v>
      </c>
      <c r="E4" s="3"/>
    </row>
    <row r="5" spans="1:5" ht="15" customHeight="1">
      <c r="A5" s="16" t="s">
        <v>111</v>
      </c>
      <c r="B5" s="55">
        <v>20</v>
      </c>
      <c r="C5" s="54">
        <f>VLOOKUP(A5,'재료별 단가'!$A$3:$E$99,4,FALSE)</f>
        <v>12.5</v>
      </c>
      <c r="D5" s="24">
        <f t="shared" si="0"/>
        <v>250</v>
      </c>
      <c r="E5" s="17"/>
    </row>
    <row r="6" spans="1:5" ht="15" customHeight="1" thickBot="1">
      <c r="A6" s="16" t="s">
        <v>78</v>
      </c>
      <c r="B6" s="28">
        <v>50</v>
      </c>
      <c r="C6" s="55">
        <f>VLOOKUP(A6,'재료별 단가'!$A$3:$E$99,4,FALSE)</f>
        <v>26.666666666666668</v>
      </c>
      <c r="D6" s="24">
        <f t="shared" si="0"/>
        <v>1333.3333333333335</v>
      </c>
      <c r="E6" s="17"/>
    </row>
    <row r="7" spans="1:5" ht="15" customHeight="1">
      <c r="A7" s="123" t="s">
        <v>82</v>
      </c>
      <c r="B7" s="124"/>
      <c r="C7" s="124"/>
      <c r="D7" s="56">
        <f>SUM(D3:D6)</f>
        <v>23317.708333333332</v>
      </c>
      <c r="E7" s="57"/>
    </row>
    <row r="8" spans="1:5" ht="15" customHeight="1" thickBot="1">
      <c r="A8" s="127" t="s">
        <v>139</v>
      </c>
      <c r="B8" s="128"/>
      <c r="C8" s="129"/>
      <c r="D8" s="58">
        <f>D7/SUM(B3:B6)</f>
        <v>36.151485788113696</v>
      </c>
      <c r="E8" s="4"/>
    </row>
    <row r="9" spans="1:5" ht="15" customHeight="1"/>
    <row r="10" spans="1:5" ht="15" customHeight="1" thickBot="1">
      <c r="A10" s="15" t="s">
        <v>79</v>
      </c>
    </row>
    <row r="11" spans="1:5" ht="15" customHeight="1" thickBot="1">
      <c r="A11" s="6" t="s">
        <v>98</v>
      </c>
      <c r="B11" s="7" t="s">
        <v>100</v>
      </c>
      <c r="C11" s="7" t="s">
        <v>102</v>
      </c>
      <c r="D11" s="21" t="s">
        <v>103</v>
      </c>
      <c r="E11" s="8" t="s">
        <v>99</v>
      </c>
    </row>
    <row r="12" spans="1:5" ht="15" customHeight="1" thickTop="1">
      <c r="A12" s="68" t="s">
        <v>187</v>
      </c>
      <c r="B12" s="69">
        <v>2000</v>
      </c>
      <c r="C12" s="72">
        <f>VLOOKUP(A12,'재료별 단가'!$A$3:$E$99,4,FALSE)</f>
        <v>12.775330396475772</v>
      </c>
      <c r="D12" s="22">
        <f>B12*C12</f>
        <v>25550.660792951545</v>
      </c>
      <c r="E12" s="73"/>
    </row>
    <row r="13" spans="1:5" ht="15" customHeight="1">
      <c r="A13" s="70" t="s">
        <v>188</v>
      </c>
      <c r="B13" s="71">
        <v>270</v>
      </c>
      <c r="C13" s="54">
        <f>VLOOKUP(A13,'재료별 단가'!$A$3:$E$99,4,FALSE)</f>
        <v>1.2333333333333334</v>
      </c>
      <c r="D13" s="22">
        <f t="shared" ref="D13:D18" si="1">B13*C13</f>
        <v>333</v>
      </c>
      <c r="E13" s="74"/>
    </row>
    <row r="14" spans="1:5" ht="15" customHeight="1">
      <c r="A14" s="70" t="s">
        <v>189</v>
      </c>
      <c r="B14" s="71">
        <v>130</v>
      </c>
      <c r="C14" s="54">
        <f>VLOOKUP(A14,'재료별 단가'!$A$3:$E$99,4,FALSE)</f>
        <v>0</v>
      </c>
      <c r="D14" s="22"/>
      <c r="E14" s="74"/>
    </row>
    <row r="15" spans="1:5" ht="15" customHeight="1">
      <c r="A15" s="70" t="s">
        <v>190</v>
      </c>
      <c r="B15" s="71">
        <v>280</v>
      </c>
      <c r="C15" s="54">
        <f>VLOOKUP(A15,'재료별 단가'!$A$3:$E$99,4,FALSE)</f>
        <v>2.3809523809523809</v>
      </c>
      <c r="D15" s="22">
        <f t="shared" si="1"/>
        <v>666.66666666666663</v>
      </c>
      <c r="E15" s="74">
        <v>280</v>
      </c>
    </row>
    <row r="16" spans="1:5" ht="15" customHeight="1">
      <c r="A16" s="70" t="s">
        <v>188</v>
      </c>
      <c r="B16" s="71">
        <v>160</v>
      </c>
      <c r="C16" s="54">
        <f>VLOOKUP(A16,'재료별 단가'!$A$3:$E$99,4,FALSE)</f>
        <v>1.2333333333333334</v>
      </c>
      <c r="D16" s="22">
        <f t="shared" si="1"/>
        <v>197.33333333333334</v>
      </c>
      <c r="E16" s="74"/>
    </row>
    <row r="17" spans="1:5" ht="15" customHeight="1">
      <c r="A17" s="13" t="s">
        <v>189</v>
      </c>
      <c r="B17" s="27">
        <v>50</v>
      </c>
      <c r="C17" s="54">
        <f>VLOOKUP(A17,'재료별 단가'!$A$3:$E$99,4,FALSE)</f>
        <v>0</v>
      </c>
      <c r="D17" s="22"/>
      <c r="E17" s="3"/>
    </row>
    <row r="18" spans="1:5" ht="15" customHeight="1" thickBot="1">
      <c r="A18" s="18" t="s">
        <v>191</v>
      </c>
      <c r="B18" s="29">
        <v>3</v>
      </c>
      <c r="C18" s="55">
        <f>VLOOKUP(A18,'재료별 단가'!$A$3:$E$99,4,FALSE)</f>
        <v>2.3809523809523809</v>
      </c>
      <c r="D18" s="22">
        <f t="shared" si="1"/>
        <v>7.1428571428571423</v>
      </c>
      <c r="E18" s="19">
        <v>88</v>
      </c>
    </row>
    <row r="19" spans="1:5" ht="15" customHeight="1">
      <c r="A19" s="125" t="s">
        <v>82</v>
      </c>
      <c r="B19" s="126"/>
      <c r="C19" s="126"/>
      <c r="D19" s="75">
        <f>SUM(D17:D18)</f>
        <v>7.1428571428571423</v>
      </c>
      <c r="E19" s="76"/>
    </row>
    <row r="20" spans="1:5" ht="15" customHeight="1" thickBot="1">
      <c r="A20" s="130" t="s">
        <v>139</v>
      </c>
      <c r="B20" s="131"/>
      <c r="C20" s="131"/>
      <c r="D20" s="58">
        <f>D19/SUM(B15:B18)</f>
        <v>1.4488554042306577E-2</v>
      </c>
      <c r="E20" s="4"/>
    </row>
    <row r="21" spans="1:5" ht="15" customHeight="1"/>
    <row r="22" spans="1:5" ht="15" customHeight="1" thickBot="1">
      <c r="A22" s="15" t="s">
        <v>109</v>
      </c>
    </row>
    <row r="23" spans="1:5" ht="15" customHeight="1" thickBot="1">
      <c r="A23" s="6" t="s">
        <v>98</v>
      </c>
      <c r="B23" s="7" t="s">
        <v>100</v>
      </c>
      <c r="C23" s="7" t="s">
        <v>102</v>
      </c>
      <c r="D23" s="21" t="s">
        <v>103</v>
      </c>
      <c r="E23" s="8" t="s">
        <v>99</v>
      </c>
    </row>
    <row r="24" spans="1:5" ht="15" customHeight="1" thickTop="1">
      <c r="A24" s="14" t="s">
        <v>79</v>
      </c>
      <c r="B24" s="26">
        <v>100</v>
      </c>
      <c r="C24" s="53">
        <f>VLOOKUP(A24,'재료별 단가'!$A$3:$E$99,4,FALSE)</f>
        <v>1.4488554042306577E-2</v>
      </c>
      <c r="D24" s="88">
        <f>B24*C24</f>
        <v>1.4488554042306578</v>
      </c>
      <c r="E24" s="5"/>
    </row>
    <row r="25" spans="1:5" ht="15" customHeight="1" thickBot="1">
      <c r="A25" s="18" t="s">
        <v>80</v>
      </c>
      <c r="B25" s="29">
        <v>80</v>
      </c>
      <c r="C25" s="61">
        <f>VLOOKUP(A25,'재료별 단가'!$A$3:$E$99,4,FALSE)</f>
        <v>7.28</v>
      </c>
      <c r="D25" s="25">
        <f>B25*C25</f>
        <v>582.4</v>
      </c>
      <c r="E25" s="19"/>
    </row>
    <row r="26" spans="1:5" ht="15" customHeight="1">
      <c r="A26" s="123" t="s">
        <v>82</v>
      </c>
      <c r="B26" s="124"/>
      <c r="C26" s="124"/>
      <c r="D26" s="56">
        <f>SUM(D24:D25)</f>
        <v>583.84885540423068</v>
      </c>
      <c r="E26" s="57"/>
    </row>
    <row r="27" spans="1:5" ht="15" customHeight="1" thickBot="1">
      <c r="A27" s="130" t="s">
        <v>205</v>
      </c>
      <c r="B27" s="131"/>
      <c r="C27" s="131"/>
      <c r="D27" s="58">
        <f>D26/SUM(B24:B25)</f>
        <v>3.2436047522457261</v>
      </c>
      <c r="E27" s="81"/>
    </row>
    <row r="28" spans="1:5" ht="15" customHeight="1">
      <c r="A28" s="48"/>
      <c r="B28" s="48"/>
      <c r="C28" s="48"/>
      <c r="D28" s="49"/>
      <c r="E28" s="50"/>
    </row>
    <row r="29" spans="1:5" ht="15" customHeight="1">
      <c r="A29" s="48"/>
      <c r="B29" s="48"/>
      <c r="C29" s="48"/>
      <c r="D29" s="49"/>
      <c r="E29" s="50"/>
    </row>
    <row r="30" spans="1:5" ht="15" customHeight="1" thickBot="1">
      <c r="A30" s="15" t="s">
        <v>133</v>
      </c>
      <c r="D30" s="51"/>
      <c r="E30" s="52"/>
    </row>
    <row r="31" spans="1:5" ht="15" customHeight="1" thickBot="1">
      <c r="A31" s="6" t="s">
        <v>98</v>
      </c>
      <c r="B31" s="7" t="s">
        <v>100</v>
      </c>
      <c r="C31" s="7" t="s">
        <v>102</v>
      </c>
      <c r="D31" s="21" t="s">
        <v>103</v>
      </c>
      <c r="E31" s="8" t="s">
        <v>101</v>
      </c>
    </row>
    <row r="32" spans="1:5" ht="15" customHeight="1" thickTop="1">
      <c r="A32" s="14" t="s">
        <v>134</v>
      </c>
      <c r="B32" s="26">
        <v>500</v>
      </c>
      <c r="C32" s="54">
        <f>VLOOKUP(A32,'재료별 단가'!$A$3:$E$99,4,FALSE)</f>
        <v>10.026470588235295</v>
      </c>
      <c r="D32" s="22">
        <f>B32*C32</f>
        <v>5013.2352941176478</v>
      </c>
      <c r="E32" s="5"/>
    </row>
    <row r="33" spans="1:5" ht="15" customHeight="1">
      <c r="A33" s="14" t="s">
        <v>135</v>
      </c>
      <c r="B33" s="26">
        <v>30</v>
      </c>
      <c r="C33" s="53">
        <f>VLOOKUP(A33,'재료별 단가'!$A$3:$E$99,4,FALSE)</f>
        <v>42.857142857142854</v>
      </c>
      <c r="D33" s="22">
        <f t="shared" ref="D33:D35" si="2">B33*C33</f>
        <v>1285.7142857142856</v>
      </c>
      <c r="E33" s="5"/>
    </row>
    <row r="34" spans="1:5" ht="15" customHeight="1">
      <c r="A34" s="13" t="s">
        <v>136</v>
      </c>
      <c r="B34" s="27">
        <v>60</v>
      </c>
      <c r="C34" s="54">
        <f>VLOOKUP(A34,'재료별 단가'!$A$3:$E$99,4,FALSE)</f>
        <v>2.0499999999999998</v>
      </c>
      <c r="D34" s="23">
        <f t="shared" si="2"/>
        <v>122.99999999999999</v>
      </c>
      <c r="E34" s="3"/>
    </row>
    <row r="35" spans="1:5" ht="15" customHeight="1">
      <c r="A35" s="16" t="s">
        <v>137</v>
      </c>
      <c r="B35" s="28">
        <v>80</v>
      </c>
      <c r="C35" s="55">
        <f>VLOOKUP(A35,'재료별 단가'!$A$3:$E$99,4,FALSE)</f>
        <v>1.2333333333333334</v>
      </c>
      <c r="D35" s="24">
        <f t="shared" si="2"/>
        <v>98.666666666666671</v>
      </c>
      <c r="E35" s="17"/>
    </row>
    <row r="36" spans="1:5" ht="15" customHeight="1" thickBot="1">
      <c r="A36" s="16" t="s">
        <v>138</v>
      </c>
      <c r="B36" s="28">
        <v>5</v>
      </c>
      <c r="C36" s="55">
        <f>VLOOKUP(A36,'재료별 단가'!$A$3:$E$99,4,FALSE)</f>
        <v>12.5</v>
      </c>
      <c r="D36" s="24">
        <f t="shared" ref="D36" si="3">B36*C36</f>
        <v>62.5</v>
      </c>
      <c r="E36" s="17"/>
    </row>
    <row r="37" spans="1:5" ht="15" customHeight="1">
      <c r="A37" s="123" t="s">
        <v>82</v>
      </c>
      <c r="B37" s="124"/>
      <c r="C37" s="124"/>
      <c r="D37" s="56">
        <f>SUM(D32:D36)</f>
        <v>6583.1162464986</v>
      </c>
      <c r="E37" s="57"/>
    </row>
    <row r="38" spans="1:5" ht="15" customHeight="1" thickBot="1">
      <c r="A38" s="130" t="s">
        <v>139</v>
      </c>
      <c r="B38" s="131"/>
      <c r="C38" s="131"/>
      <c r="D38" s="58">
        <f>D37/SUM(B32:B36)</f>
        <v>9.7527648096275552</v>
      </c>
      <c r="E38" s="4"/>
    </row>
    <row r="39" spans="1:5" ht="15" customHeight="1"/>
    <row r="40" spans="1:5" ht="15" customHeight="1"/>
    <row r="41" spans="1:5" ht="15" customHeight="1" thickBot="1">
      <c r="A41" s="15" t="s">
        <v>167</v>
      </c>
    </row>
    <row r="42" spans="1:5" ht="15" customHeight="1" thickBot="1">
      <c r="A42" s="6" t="s">
        <v>98</v>
      </c>
      <c r="B42" s="7" t="s">
        <v>100</v>
      </c>
      <c r="C42" s="7" t="s">
        <v>102</v>
      </c>
      <c r="D42" s="21" t="s">
        <v>103</v>
      </c>
      <c r="E42" s="8" t="s">
        <v>99</v>
      </c>
    </row>
    <row r="43" spans="1:5" ht="15" customHeight="1" thickTop="1">
      <c r="A43" s="14" t="s">
        <v>166</v>
      </c>
      <c r="B43" s="26">
        <v>500</v>
      </c>
      <c r="C43" s="54">
        <f>VLOOKUP(A43,'재료별 단가'!$A$3:$E$99,4,FALSE)</f>
        <v>16</v>
      </c>
      <c r="D43" s="23">
        <f t="shared" ref="D43:D47" si="4">B43*C43</f>
        <v>8000</v>
      </c>
      <c r="E43" s="5"/>
    </row>
    <row r="44" spans="1:5" ht="15" customHeight="1">
      <c r="A44" s="13" t="s">
        <v>116</v>
      </c>
      <c r="B44" s="27">
        <v>350</v>
      </c>
      <c r="C44" s="54">
        <f>VLOOKUP(A44,'재료별 단가'!$A$3:$E$99,4,FALSE)</f>
        <v>1.2333333333333334</v>
      </c>
      <c r="D44" s="23">
        <f t="shared" si="4"/>
        <v>431.66666666666669</v>
      </c>
      <c r="E44" s="3"/>
    </row>
    <row r="45" spans="1:5" ht="15" customHeight="1">
      <c r="A45" s="16" t="s">
        <v>260</v>
      </c>
      <c r="B45" s="28">
        <v>500</v>
      </c>
      <c r="C45" s="54">
        <f>VLOOKUP(A45,'재료별 단가'!$A$3:$E$99,4,FALSE)</f>
        <v>0</v>
      </c>
      <c r="D45" s="23">
        <f t="shared" si="4"/>
        <v>0</v>
      </c>
      <c r="E45" s="17"/>
    </row>
    <row r="46" spans="1:5" ht="15" customHeight="1">
      <c r="A46" s="16" t="s">
        <v>168</v>
      </c>
      <c r="B46" s="55">
        <v>200</v>
      </c>
      <c r="C46" s="54">
        <f>VLOOKUP(A46,'재료별 단가'!$A$3:$E$99,4,FALSE)</f>
        <v>1.0240963855421688</v>
      </c>
      <c r="D46" s="23">
        <f t="shared" si="4"/>
        <v>204.81927710843374</v>
      </c>
      <c r="E46" s="17"/>
    </row>
    <row r="47" spans="1:5" ht="15" customHeight="1" thickBot="1">
      <c r="A47" s="16" t="s">
        <v>121</v>
      </c>
      <c r="B47" s="28">
        <v>4</v>
      </c>
      <c r="C47" s="55">
        <f>VLOOKUP(A47,'재료별 단가'!$A$3:$E$99,4,FALSE)</f>
        <v>2.2000000000000002</v>
      </c>
      <c r="D47" s="24">
        <f t="shared" si="4"/>
        <v>8.8000000000000007</v>
      </c>
      <c r="E47" s="17"/>
    </row>
    <row r="48" spans="1:5" ht="15" customHeight="1">
      <c r="A48" s="123" t="s">
        <v>82</v>
      </c>
      <c r="B48" s="124"/>
      <c r="C48" s="124"/>
      <c r="D48" s="56">
        <f>SUM(D43:D47)</f>
        <v>8645.2859437750994</v>
      </c>
      <c r="E48" s="57"/>
    </row>
    <row r="49" spans="1:5" ht="15" customHeight="1" thickBot="1">
      <c r="A49" s="127" t="s">
        <v>139</v>
      </c>
      <c r="B49" s="128"/>
      <c r="C49" s="129"/>
      <c r="D49" s="58">
        <f>D48/SUM(B43:B47)</f>
        <v>5.5632470680663442</v>
      </c>
      <c r="E49" s="4"/>
    </row>
    <row r="50" spans="1:5" ht="15" customHeight="1"/>
    <row r="51" spans="1:5" ht="15" customHeight="1"/>
    <row r="52" spans="1:5" ht="15" customHeight="1" thickBot="1">
      <c r="A52" s="15" t="s">
        <v>178</v>
      </c>
    </row>
    <row r="53" spans="1:5" ht="15" customHeight="1" thickBot="1">
      <c r="A53" s="6" t="s">
        <v>98</v>
      </c>
      <c r="B53" s="7" t="s">
        <v>100</v>
      </c>
      <c r="C53" s="7" t="s">
        <v>102</v>
      </c>
      <c r="D53" s="21" t="s">
        <v>103</v>
      </c>
      <c r="E53" s="8" t="s">
        <v>99</v>
      </c>
    </row>
    <row r="54" spans="1:5" ht="15" customHeight="1" thickTop="1">
      <c r="A54" s="94" t="s">
        <v>192</v>
      </c>
      <c r="B54" s="95">
        <v>100</v>
      </c>
      <c r="C54" s="95">
        <f>VLOOKUP(A54,'재료별 단가'!$A$3:$E$99,4,FALSE)</f>
        <v>2</v>
      </c>
      <c r="D54" s="89">
        <f t="shared" ref="D54:D61" si="5">B54*C54</f>
        <v>200</v>
      </c>
      <c r="E54" s="96"/>
    </row>
    <row r="55" spans="1:5" ht="15" customHeight="1">
      <c r="A55" s="97" t="s">
        <v>188</v>
      </c>
      <c r="B55" s="91">
        <v>24</v>
      </c>
      <c r="C55" s="91">
        <f>VLOOKUP(A55,'재료별 단가'!$A$3:$E$99,4,FALSE)</f>
        <v>1.2333333333333334</v>
      </c>
      <c r="D55" s="90">
        <f t="shared" si="5"/>
        <v>29.6</v>
      </c>
      <c r="E55" s="98"/>
    </row>
    <row r="56" spans="1:5" ht="15" customHeight="1">
      <c r="A56" s="97" t="s">
        <v>149</v>
      </c>
      <c r="B56" s="92">
        <v>12</v>
      </c>
      <c r="C56" s="91">
        <f>VLOOKUP(A56,'재료별 단가'!$A$3:$E$99,4,FALSE)</f>
        <v>2.3809523809523809</v>
      </c>
      <c r="D56" s="90">
        <f t="shared" si="5"/>
        <v>28.571428571428569</v>
      </c>
      <c r="E56" s="98"/>
    </row>
    <row r="57" spans="1:5" ht="15" customHeight="1">
      <c r="A57" s="97" t="s">
        <v>207</v>
      </c>
      <c r="B57" s="91">
        <v>6</v>
      </c>
      <c r="C57" s="91">
        <f>VLOOKUP(A57,'재료별 단가'!$A$3:$E$99,4,FALSE)</f>
        <v>0.9</v>
      </c>
      <c r="D57" s="90">
        <f t="shared" si="5"/>
        <v>5.4</v>
      </c>
      <c r="E57" s="98"/>
    </row>
    <row r="58" spans="1:5" ht="15" customHeight="1">
      <c r="A58" s="97" t="s">
        <v>193</v>
      </c>
      <c r="B58" s="91">
        <v>6</v>
      </c>
      <c r="C58" s="91">
        <f>VLOOKUP(A58,'재료별 단가'!$A$3:$E$99,4,FALSE)</f>
        <v>1.8180000000000001</v>
      </c>
      <c r="D58" s="90">
        <f t="shared" si="5"/>
        <v>10.908000000000001</v>
      </c>
      <c r="E58" s="98"/>
    </row>
    <row r="59" spans="1:5" ht="15" customHeight="1">
      <c r="A59" s="97" t="s">
        <v>179</v>
      </c>
      <c r="B59" s="91">
        <v>12</v>
      </c>
      <c r="C59" s="91">
        <f>VLOOKUP(A59,'재료별 단가'!$A$3:$E$99,4,FALSE)</f>
        <v>2.3809523809523809</v>
      </c>
      <c r="D59" s="90">
        <f t="shared" si="5"/>
        <v>28.571428571428569</v>
      </c>
      <c r="E59" s="98"/>
    </row>
    <row r="60" spans="1:5" ht="15" customHeight="1">
      <c r="A60" s="97" t="s">
        <v>196</v>
      </c>
      <c r="B60" s="91">
        <v>1</v>
      </c>
      <c r="C60" s="91">
        <f>VLOOKUP(A60,'재료별 단가'!$A$3:$E$99,4,FALSE)</f>
        <v>188</v>
      </c>
      <c r="D60" s="90">
        <f t="shared" si="5"/>
        <v>188</v>
      </c>
      <c r="E60" s="98" t="s">
        <v>197</v>
      </c>
    </row>
    <row r="61" spans="1:5" ht="15" customHeight="1">
      <c r="A61" s="97" t="s">
        <v>194</v>
      </c>
      <c r="B61" s="91">
        <v>6</v>
      </c>
      <c r="C61" s="91">
        <f>VLOOKUP(A61,'재료별 단가'!$A$3:$E$99,4,FALSE)</f>
        <v>12.888888888888889</v>
      </c>
      <c r="D61" s="90">
        <f t="shared" si="5"/>
        <v>77.333333333333343</v>
      </c>
      <c r="E61" s="98"/>
    </row>
    <row r="62" spans="1:5" ht="15" customHeight="1" thickBot="1">
      <c r="A62" s="65" t="s">
        <v>195</v>
      </c>
      <c r="B62" s="66">
        <v>8</v>
      </c>
      <c r="C62" s="66">
        <f>VLOOKUP(A62,'재료별 단가'!$A$3:$E$99,4,FALSE)</f>
        <v>6.3639999999999999</v>
      </c>
      <c r="D62" s="93">
        <f t="shared" ref="D62" si="6">B62*C62</f>
        <v>50.911999999999999</v>
      </c>
      <c r="E62" s="99"/>
    </row>
    <row r="63" spans="1:5" ht="15" customHeight="1">
      <c r="A63" s="123" t="s">
        <v>82</v>
      </c>
      <c r="B63" s="124"/>
      <c r="C63" s="124"/>
      <c r="D63" s="56">
        <f>SUM(D54:D62)</f>
        <v>619.29619047619053</v>
      </c>
      <c r="E63" s="57"/>
    </row>
    <row r="64" spans="1:5" ht="15" customHeight="1" thickBot="1">
      <c r="A64" s="127" t="s">
        <v>139</v>
      </c>
      <c r="B64" s="128"/>
      <c r="C64" s="129"/>
      <c r="D64" s="58">
        <f>D63/SUM(B54:B62)</f>
        <v>3.5388353741496603</v>
      </c>
      <c r="E64" s="4"/>
    </row>
    <row r="65" ht="15" customHeight="1"/>
  </sheetData>
  <mergeCells count="12">
    <mergeCell ref="A48:C48"/>
    <mergeCell ref="A49:C49"/>
    <mergeCell ref="A63:C63"/>
    <mergeCell ref="A64:C64"/>
    <mergeCell ref="A38:C38"/>
    <mergeCell ref="A7:C7"/>
    <mergeCell ref="A19:C19"/>
    <mergeCell ref="A37:C37"/>
    <mergeCell ref="A26:C26"/>
    <mergeCell ref="A8:C8"/>
    <mergeCell ref="A20:C20"/>
    <mergeCell ref="A27:C27"/>
  </mergeCells>
  <phoneticPr fontId="5" type="noConversion"/>
  <pageMargins left="0.7" right="0.7" top="0.75" bottom="0.75" header="0.3" footer="0.3"/>
  <pageSetup paperSize="9" orientation="portrait" horizont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A45" sqref="A45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245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7" t="s">
        <v>122</v>
      </c>
      <c r="E2" s="59">
        <f>C33*1.1</f>
        <v>18462.1396089015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110</v>
      </c>
    </row>
    <row r="4" spans="1:5" ht="15" customHeight="1" thickTop="1">
      <c r="A4" s="32" t="s">
        <v>221</v>
      </c>
      <c r="B4" s="30">
        <v>1000</v>
      </c>
      <c r="C4" s="60">
        <f>VLOOKUP(A4,'재료별 단가'!$A$3:$E$99,4,FALSE)*B4</f>
        <v>1025</v>
      </c>
      <c r="D4" s="40" t="s">
        <v>89</v>
      </c>
      <c r="E4" s="36">
        <f>SUM(B4:B32)/E3</f>
        <v>39.454545454545453</v>
      </c>
    </row>
    <row r="5" spans="1:5" ht="15" customHeight="1" thickBot="1">
      <c r="A5" s="32" t="s">
        <v>225</v>
      </c>
      <c r="B5" s="30">
        <v>200</v>
      </c>
      <c r="C5" s="60">
        <f>VLOOKUP(A5,'재료별 단가'!$A$3:$E$99,4,FALSE)*B5</f>
        <v>246.66666666666669</v>
      </c>
      <c r="D5" s="103" t="s">
        <v>91</v>
      </c>
      <c r="E5" s="104">
        <f>E2/E4</f>
        <v>467.93441405049884</v>
      </c>
    </row>
    <row r="6" spans="1:5" ht="15" customHeight="1">
      <c r="A6" s="32" t="s">
        <v>226</v>
      </c>
      <c r="B6" s="30">
        <v>15</v>
      </c>
      <c r="C6" s="60">
        <f>VLOOKUP(A6,'재료별 단가'!$A$3:$E$99,4,FALSE)*B6</f>
        <v>33</v>
      </c>
      <c r="D6" s="140"/>
      <c r="E6" s="141"/>
    </row>
    <row r="7" spans="1:5" ht="15" customHeight="1">
      <c r="A7" s="32" t="s">
        <v>246</v>
      </c>
      <c r="B7" s="30">
        <v>5</v>
      </c>
      <c r="C7" s="60">
        <f>VLOOKUP(A7,'재료별 단가'!$A$3:$E$99,4,FALSE)*B7</f>
        <v>11.904761904761905</v>
      </c>
      <c r="D7" s="132"/>
      <c r="E7" s="133"/>
    </row>
    <row r="8" spans="1:5" ht="15" customHeight="1">
      <c r="A8" s="32" t="s">
        <v>247</v>
      </c>
      <c r="B8" s="30">
        <v>20</v>
      </c>
      <c r="C8" s="60">
        <f>VLOOKUP(A8,'재료별 단가'!$A$3:$E$99,4,FALSE)*B8</f>
        <v>72.759999999999991</v>
      </c>
      <c r="D8" s="132"/>
      <c r="E8" s="133"/>
    </row>
    <row r="9" spans="1:5" ht="15" customHeight="1">
      <c r="A9" s="32" t="s">
        <v>227</v>
      </c>
      <c r="B9" s="30">
        <v>300</v>
      </c>
      <c r="C9" s="60">
        <f>VLOOKUP(A9,'재료별 단가'!$A$3:$E$99,4,FALSE)*B9</f>
        <v>153.75</v>
      </c>
      <c r="D9" s="132"/>
      <c r="E9" s="133"/>
    </row>
    <row r="10" spans="1:5" ht="15" customHeight="1">
      <c r="A10" s="32" t="s">
        <v>248</v>
      </c>
      <c r="B10" s="30">
        <v>300</v>
      </c>
      <c r="C10" s="60">
        <f>VLOOKUP(A10,'재료별 단가'!$A$3:$E$99,4,FALSE)*B10</f>
        <v>600</v>
      </c>
      <c r="D10" s="132"/>
      <c r="E10" s="133"/>
    </row>
    <row r="11" spans="1:5" ht="15" customHeight="1">
      <c r="A11" s="32" t="s">
        <v>249</v>
      </c>
      <c r="B11" s="30">
        <v>100</v>
      </c>
      <c r="C11" s="60">
        <f>VLOOKUP(A11,'재료별 단가'!$A$3:$E$99,4,FALSE)*B11</f>
        <v>1288.8888888888889</v>
      </c>
      <c r="D11" s="132"/>
      <c r="E11" s="133"/>
    </row>
    <row r="12" spans="1:5" ht="15" customHeight="1">
      <c r="A12" s="32" t="s">
        <v>261</v>
      </c>
      <c r="B12" s="30">
        <v>2400</v>
      </c>
      <c r="C12" s="60">
        <f>VLOOKUP(A12,'재료별 단가'!$A$3:$E$99,4,FALSE)*B12</f>
        <v>13351.792963359227</v>
      </c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60"/>
      <c r="D18" s="132"/>
      <c r="E18" s="133"/>
    </row>
    <row r="19" spans="1:5" ht="15" customHeight="1">
      <c r="A19" s="32"/>
      <c r="B19" s="30"/>
      <c r="C19" s="60"/>
      <c r="D19" s="132"/>
      <c r="E19" s="133"/>
    </row>
    <row r="20" spans="1:5" ht="15" customHeight="1">
      <c r="A20" s="32"/>
      <c r="B20" s="30"/>
      <c r="C20" s="60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16783.763280819545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1500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0.31195627603366588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48"/>
  <sheetViews>
    <sheetView topLeftCell="A41" workbookViewId="0">
      <selection activeCell="A16" sqref="A16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263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11436.146558350567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110</v>
      </c>
    </row>
    <row r="4" spans="1:5" ht="15" customHeight="1" thickTop="1">
      <c r="A4" s="32" t="s">
        <v>114</v>
      </c>
      <c r="B4" s="30">
        <v>1000</v>
      </c>
      <c r="C4" s="60">
        <f>VLOOKUP(A4,'재료별 단가'!$A$3:$E$99,4,FALSE)*B4</f>
        <v>1025</v>
      </c>
      <c r="D4" s="40" t="s">
        <v>89</v>
      </c>
      <c r="E4" s="36">
        <f>SUM(B4:B32)/E3</f>
        <v>30.781818181818181</v>
      </c>
    </row>
    <row r="5" spans="1:5" ht="15" customHeight="1" thickBot="1">
      <c r="A5" s="32" t="s">
        <v>116</v>
      </c>
      <c r="B5" s="30">
        <v>150</v>
      </c>
      <c r="C5" s="60">
        <f>VLOOKUP(A5,'재료별 단가'!$A$3:$E$99,4,FALSE)*B5</f>
        <v>185</v>
      </c>
      <c r="D5" s="103" t="s">
        <v>91</v>
      </c>
      <c r="E5" s="104">
        <f>E2/E4</f>
        <v>371.52277655598414</v>
      </c>
    </row>
    <row r="6" spans="1:5" ht="15" customHeight="1">
      <c r="A6" s="32" t="s">
        <v>149</v>
      </c>
      <c r="B6" s="30">
        <v>336</v>
      </c>
      <c r="C6" s="60">
        <f>VLOOKUP(A6,'재료별 단가'!$A$3:$E$99,4,FALSE)*B6</f>
        <v>800</v>
      </c>
      <c r="D6" s="140"/>
      <c r="E6" s="141"/>
    </row>
    <row r="7" spans="1:5" ht="15" customHeight="1">
      <c r="A7" s="32" t="s">
        <v>180</v>
      </c>
      <c r="B7" s="30">
        <v>100</v>
      </c>
      <c r="C7" s="60">
        <f>VLOOKUP(A7,'재료별 단가'!$A$3:$E$99,4,FALSE)*B7</f>
        <v>238.0952380952381</v>
      </c>
      <c r="D7" s="132"/>
      <c r="E7" s="133"/>
    </row>
    <row r="8" spans="1:5" ht="15" customHeight="1">
      <c r="A8" s="32" t="s">
        <v>141</v>
      </c>
      <c r="B8" s="30">
        <v>40</v>
      </c>
      <c r="C8" s="60">
        <f>VLOOKUP(A8,'재료별 단가'!$A$3:$E$99,4,FALSE)*B8</f>
        <v>145.51999999999998</v>
      </c>
      <c r="D8" s="132"/>
      <c r="E8" s="133"/>
    </row>
    <row r="9" spans="1:5" ht="15" customHeight="1">
      <c r="A9" s="32" t="s">
        <v>121</v>
      </c>
      <c r="B9" s="30">
        <v>20</v>
      </c>
      <c r="C9" s="60">
        <f>VLOOKUP(A9,'재료별 단가'!$A$3:$E$99,4,FALSE)*B9</f>
        <v>44</v>
      </c>
      <c r="D9" s="132"/>
      <c r="E9" s="133"/>
    </row>
    <row r="10" spans="1:5" ht="15" customHeight="1">
      <c r="A10" s="32" t="s">
        <v>170</v>
      </c>
      <c r="B10" s="30">
        <v>330</v>
      </c>
      <c r="C10" s="60">
        <f>VLOOKUP(A10,'재료별 단가'!$A$3:$E$99,4,FALSE)*B10</f>
        <v>660</v>
      </c>
      <c r="D10" s="132"/>
      <c r="E10" s="133"/>
    </row>
    <row r="11" spans="1:5" ht="15" customHeight="1">
      <c r="A11" s="32" t="s">
        <v>142</v>
      </c>
      <c r="B11" s="30">
        <v>250</v>
      </c>
      <c r="C11" s="60">
        <f>VLOOKUP(A11,'재료별 단가'!$A$3:$E$99,4,FALSE)*B11</f>
        <v>3193.8325991189431</v>
      </c>
      <c r="D11" s="132"/>
      <c r="E11" s="133"/>
    </row>
    <row r="12" spans="1:5" ht="15" customHeight="1">
      <c r="A12" s="32" t="s">
        <v>178</v>
      </c>
      <c r="B12" s="30">
        <v>1160</v>
      </c>
      <c r="C12" s="60">
        <f>VLOOKUP(A12,'재료별 단가'!$A$3:$E$99,4,FALSE)*B12</f>
        <v>4105.0490340136057</v>
      </c>
      <c r="D12" s="132" t="s">
        <v>262</v>
      </c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 t="s">
        <v>265</v>
      </c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 t="s">
        <v>75</v>
      </c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10396.496871227788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0.18576138827799207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48"/>
  <sheetViews>
    <sheetView topLeftCell="A2" workbookViewId="0"/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124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39" t="s">
        <v>86</v>
      </c>
      <c r="E2" s="59">
        <f>C33*1.1</f>
        <v>2762.6737927920576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f>SUM(B4:B10)</f>
        <v>285</v>
      </c>
    </row>
    <row r="4" spans="1:5" ht="15" customHeight="1" thickTop="1">
      <c r="A4" s="32" t="s">
        <v>90</v>
      </c>
      <c r="B4" s="30">
        <v>140</v>
      </c>
      <c r="C4" s="44">
        <f>치아바타!E5</f>
        <v>138.00677192982457</v>
      </c>
      <c r="D4" s="40" t="s">
        <v>89</v>
      </c>
      <c r="E4" s="36">
        <v>1</v>
      </c>
    </row>
    <row r="5" spans="1:5" ht="15" customHeight="1" thickBot="1">
      <c r="A5" s="32" t="s">
        <v>92</v>
      </c>
      <c r="B5" s="30">
        <v>40</v>
      </c>
      <c r="C5" s="44">
        <f>VLOOKUP(A5,'재료별 단가'!$A$3:$E$99,4,FALSE)*B5</f>
        <v>52</v>
      </c>
      <c r="D5" s="103" t="s">
        <v>91</v>
      </c>
      <c r="E5" s="104">
        <f>E2/E4</f>
        <v>2762.6737927920576</v>
      </c>
    </row>
    <row r="6" spans="1:5" ht="15" customHeight="1">
      <c r="A6" s="32" t="s">
        <v>70</v>
      </c>
      <c r="B6" s="30">
        <v>20</v>
      </c>
      <c r="C6" s="44">
        <f>VLOOKUP(A6,'재료별 단가'!$A$3:$E$99,4,FALSE)*B6</f>
        <v>240</v>
      </c>
      <c r="D6" s="140" t="s">
        <v>93</v>
      </c>
      <c r="E6" s="141"/>
    </row>
    <row r="7" spans="1:5" ht="15" customHeight="1">
      <c r="A7" s="32" t="s">
        <v>94</v>
      </c>
      <c r="B7" s="30">
        <v>15</v>
      </c>
      <c r="C7" s="44">
        <f>VLOOKUP(A7,'재료별 단가'!$A$3:$E$99,4,FALSE)*B7</f>
        <v>400</v>
      </c>
      <c r="D7" s="132"/>
      <c r="E7" s="133"/>
    </row>
    <row r="8" spans="1:5" ht="15" customHeight="1">
      <c r="A8" s="32" t="s">
        <v>95</v>
      </c>
      <c r="B8" s="30">
        <v>20</v>
      </c>
      <c r="C8" s="44">
        <f>VLOOKUP(A8,'재료별 단가'!$A$3:$E$99,4,FALSE)*B8</f>
        <v>1120</v>
      </c>
      <c r="D8" s="132"/>
      <c r="E8" s="133"/>
    </row>
    <row r="9" spans="1:5" ht="15" customHeight="1">
      <c r="A9" s="32" t="s">
        <v>96</v>
      </c>
      <c r="B9" s="30">
        <v>10</v>
      </c>
      <c r="C9" s="44">
        <f>VLOOKUP(A9,'재료별 단가'!$A$3:$E$99,4,FALSE)*B9</f>
        <v>361.51485788113695</v>
      </c>
      <c r="D9" s="132"/>
      <c r="E9" s="133"/>
    </row>
    <row r="10" spans="1:5" ht="15" customHeight="1">
      <c r="A10" s="32" t="s">
        <v>72</v>
      </c>
      <c r="B10" s="30">
        <v>40</v>
      </c>
      <c r="C10" s="44">
        <f>VLOOKUP(A10,'재료별 단가'!$A$3:$E$99,4,FALSE)*B10</f>
        <v>200</v>
      </c>
      <c r="D10" s="132"/>
      <c r="E10" s="133"/>
    </row>
    <row r="11" spans="1:5" ht="15" customHeight="1">
      <c r="A11" s="32"/>
      <c r="B11" s="30"/>
      <c r="C11" s="43"/>
      <c r="D11" s="132"/>
      <c r="E11" s="133"/>
    </row>
    <row r="12" spans="1:5" ht="15" customHeight="1">
      <c r="A12" s="32"/>
      <c r="B12" s="30" t="s">
        <v>75</v>
      </c>
      <c r="C12" s="43"/>
      <c r="D12" s="132"/>
      <c r="E12" s="133"/>
    </row>
    <row r="13" spans="1:5" ht="15" customHeight="1">
      <c r="A13" s="32"/>
      <c r="B13" s="30"/>
      <c r="C13" s="43"/>
      <c r="D13" s="132"/>
      <c r="E13" s="133"/>
    </row>
    <row r="14" spans="1:5" ht="15" customHeight="1">
      <c r="A14" s="32"/>
      <c r="B14" s="30"/>
      <c r="C14" s="43"/>
      <c r="D14" s="132"/>
      <c r="E14" s="133"/>
    </row>
    <row r="15" spans="1:5" ht="15" customHeight="1">
      <c r="A15" s="32"/>
      <c r="B15" s="30" t="s">
        <v>75</v>
      </c>
      <c r="C15" s="43"/>
      <c r="D15" s="150"/>
      <c r="E15" s="133"/>
    </row>
    <row r="16" spans="1:5" ht="15" customHeight="1">
      <c r="A16" s="32"/>
      <c r="B16" s="30" t="s">
        <v>75</v>
      </c>
      <c r="C16" s="43"/>
      <c r="D16" s="132"/>
      <c r="E16" s="133"/>
    </row>
    <row r="17" spans="1:5" ht="15" customHeight="1">
      <c r="A17" s="32"/>
      <c r="B17" s="30" t="s">
        <v>75</v>
      </c>
      <c r="C17" s="43"/>
      <c r="D17" s="132"/>
      <c r="E17" s="133"/>
    </row>
    <row r="18" spans="1:5" ht="15" customHeight="1">
      <c r="A18" s="32"/>
      <c r="B18" s="30" t="s">
        <v>75</v>
      </c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2511.5216298109613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8900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0.31041278570697278</v>
      </c>
      <c r="B48" s="145"/>
      <c r="C48" s="145"/>
      <c r="D48" s="148"/>
      <c r="E48" s="149"/>
    </row>
  </sheetData>
  <mergeCells count="15">
    <mergeCell ref="B1:E1"/>
    <mergeCell ref="A2:A3"/>
    <mergeCell ref="B2:C2"/>
    <mergeCell ref="D6:E8"/>
    <mergeCell ref="D9:E11"/>
    <mergeCell ref="D12:E14"/>
    <mergeCell ref="D15:E17"/>
    <mergeCell ref="D18:E20"/>
    <mergeCell ref="D21:E23"/>
    <mergeCell ref="D24:E26"/>
    <mergeCell ref="D27:E29"/>
    <mergeCell ref="D30:E32"/>
    <mergeCell ref="D33:E33"/>
    <mergeCell ref="B34:C48"/>
    <mergeCell ref="D34:E48"/>
  </mergeCells>
  <phoneticPr fontId="5" type="noConversion"/>
  <pageMargins left="0.25" right="0.25" top="0.75" bottom="0.75" header="0.3" footer="0.3"/>
  <pageSetup paperSize="9" orientation="portrait" horizontalDpi="0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48"/>
  <sheetViews>
    <sheetView topLeftCell="P1" workbookViewId="0">
      <selection activeCell="B19" sqref="B19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123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46" t="s">
        <v>122</v>
      </c>
      <c r="E2" s="59">
        <f>C33*1.1</f>
        <v>3091.3069646266836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f>SUM(B4:B10)</f>
        <v>300</v>
      </c>
    </row>
    <row r="4" spans="1:5" ht="15" customHeight="1" thickTop="1">
      <c r="A4" s="32" t="s">
        <v>108</v>
      </c>
      <c r="B4" s="30">
        <v>140</v>
      </c>
      <c r="C4" s="60">
        <f>치아바타!E5</f>
        <v>138.00677192982457</v>
      </c>
      <c r="D4" s="40" t="s">
        <v>89</v>
      </c>
      <c r="E4" s="36">
        <v>1</v>
      </c>
    </row>
    <row r="5" spans="1:5" ht="15" customHeight="1" thickBot="1">
      <c r="A5" s="32" t="s">
        <v>125</v>
      </c>
      <c r="B5" s="30">
        <v>40</v>
      </c>
      <c r="C5" s="60">
        <f>VLOOKUP(A5,'재료별 단가'!$A$3:$E$99,4,FALSE)*B5</f>
        <v>260</v>
      </c>
      <c r="D5" s="103" t="s">
        <v>91</v>
      </c>
      <c r="E5" s="104">
        <f>E2/E4</f>
        <v>3091.3069646266836</v>
      </c>
    </row>
    <row r="6" spans="1:5" ht="15" customHeight="1">
      <c r="A6" s="32" t="s">
        <v>127</v>
      </c>
      <c r="B6" s="30">
        <v>20</v>
      </c>
      <c r="C6" s="60">
        <f>VLOOKUP(A6,'재료별 단가'!$A$3:$E$99,4,FALSE)*B6</f>
        <v>130</v>
      </c>
      <c r="D6" s="140"/>
      <c r="E6" s="141"/>
    </row>
    <row r="7" spans="1:5" ht="15" customHeight="1">
      <c r="A7" s="32" t="s">
        <v>128</v>
      </c>
      <c r="B7" s="30">
        <v>40</v>
      </c>
      <c r="C7" s="60">
        <f>VLOOKUP(A7,'재료별 단가'!$A$3:$E$99,4,FALSE)*B7</f>
        <v>100</v>
      </c>
      <c r="D7" s="132"/>
      <c r="E7" s="133"/>
    </row>
    <row r="8" spans="1:5" ht="15" customHeight="1">
      <c r="A8" s="32" t="s">
        <v>129</v>
      </c>
      <c r="B8" s="30">
        <v>30</v>
      </c>
      <c r="C8" s="60">
        <f>VLOOKUP(A8,'재료별 단가'!$A$3:$E$99,4,FALSE)*B8</f>
        <v>800</v>
      </c>
      <c r="D8" s="132"/>
      <c r="E8" s="133"/>
    </row>
    <row r="9" spans="1:5" ht="15" customHeight="1">
      <c r="A9" s="32" t="s">
        <v>130</v>
      </c>
      <c r="B9" s="30">
        <v>15</v>
      </c>
      <c r="C9" s="60">
        <f>VLOOKUP(A9,'재료별 단가'!$A$3:$E$99,4,FALSE)*B9</f>
        <v>840</v>
      </c>
      <c r="D9" s="132"/>
      <c r="E9" s="133"/>
    </row>
    <row r="10" spans="1:5" ht="15" customHeight="1">
      <c r="A10" s="32" t="s">
        <v>131</v>
      </c>
      <c r="B10" s="30">
        <v>15</v>
      </c>
      <c r="C10" s="60">
        <f>VLOOKUP(A10,'재료별 단가'!$A$3:$E$99,4,FALSE)*B10</f>
        <v>542.27228682170539</v>
      </c>
      <c r="D10" s="132"/>
      <c r="E10" s="133"/>
    </row>
    <row r="11" spans="1:5" ht="15" customHeight="1">
      <c r="A11" s="32"/>
      <c r="B11" s="30"/>
      <c r="C11" s="60"/>
      <c r="D11" s="132"/>
      <c r="E11" s="133"/>
    </row>
    <row r="12" spans="1:5" ht="15" customHeight="1">
      <c r="A12" s="32"/>
      <c r="B12" s="30"/>
      <c r="C12" s="60"/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60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2810.2790587515301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8900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0.34733786119400939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A33" sqref="A33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269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77" t="s">
        <v>122</v>
      </c>
      <c r="E2" s="59">
        <f>C33*1.1</f>
        <v>1505.0024000000001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190</v>
      </c>
    </row>
    <row r="4" spans="1:5" ht="15" customHeight="1" thickTop="1">
      <c r="A4" s="32" t="s">
        <v>114</v>
      </c>
      <c r="B4" s="30">
        <v>800</v>
      </c>
      <c r="C4" s="60">
        <f>VLOOKUP(A4,'재료별 단가'!$A$3:$E$99,4,FALSE)*B4</f>
        <v>819.99999999999989</v>
      </c>
      <c r="D4" s="40" t="s">
        <v>89</v>
      </c>
      <c r="E4" s="36">
        <f>SUM(B4:B32)/E3</f>
        <v>8.5473684210526315</v>
      </c>
    </row>
    <row r="5" spans="1:5" ht="15" customHeight="1" thickBot="1">
      <c r="A5" s="32" t="s">
        <v>115</v>
      </c>
      <c r="B5" s="30">
        <v>200</v>
      </c>
      <c r="C5" s="60">
        <f>VLOOKUP(A5,'재료별 단가'!$A$3:$E$99,4,FALSE)*B5</f>
        <v>180</v>
      </c>
      <c r="D5" s="103" t="s">
        <v>91</v>
      </c>
      <c r="E5" s="104">
        <f>E2/E4</f>
        <v>176.07786699507389</v>
      </c>
    </row>
    <row r="6" spans="1:5" ht="15" customHeight="1">
      <c r="A6" s="32" t="s">
        <v>270</v>
      </c>
      <c r="B6" s="30">
        <v>4</v>
      </c>
      <c r="C6" s="60">
        <f>VLOOKUP(A6,'재료별 단가'!$A$3:$E$99,4,FALSE)*B6</f>
        <v>46.183999999999997</v>
      </c>
      <c r="D6" s="140"/>
      <c r="E6" s="141"/>
    </row>
    <row r="7" spans="1:5" ht="15" customHeight="1">
      <c r="A7" s="32" t="s">
        <v>116</v>
      </c>
      <c r="B7" s="30">
        <v>12</v>
      </c>
      <c r="C7" s="60">
        <f>VLOOKUP(A7,'재료별 단가'!$A$3:$E$99,4,FALSE)*B7</f>
        <v>14.8</v>
      </c>
      <c r="D7" s="132"/>
      <c r="E7" s="133"/>
    </row>
    <row r="8" spans="1:5" ht="15" customHeight="1">
      <c r="A8" s="32" t="s">
        <v>121</v>
      </c>
      <c r="B8" s="30">
        <v>16</v>
      </c>
      <c r="C8" s="60">
        <f>VLOOKUP(A8,'재료별 단가'!$A$3:$E$99,4,FALSE)*B8</f>
        <v>35.200000000000003</v>
      </c>
      <c r="D8" s="132"/>
      <c r="E8" s="133"/>
    </row>
    <row r="9" spans="1:5" ht="15" customHeight="1">
      <c r="A9" s="32" t="s">
        <v>120</v>
      </c>
      <c r="B9" s="30">
        <v>32</v>
      </c>
      <c r="C9" s="60">
        <f>VLOOKUP(A9,'재료별 단가'!$A$3:$E$99,4,FALSE)*B9</f>
        <v>272</v>
      </c>
      <c r="D9" s="132"/>
      <c r="E9" s="133"/>
    </row>
    <row r="10" spans="1:5" ht="15" customHeight="1">
      <c r="A10" s="32" t="s">
        <v>118</v>
      </c>
      <c r="B10" s="30">
        <v>560</v>
      </c>
      <c r="C10" s="60">
        <f>VLOOKUP(A10,'재료별 단가'!$A$3:$E$99,4,FALSE)*B10</f>
        <v>0</v>
      </c>
      <c r="D10" s="132"/>
      <c r="E10" s="133"/>
    </row>
    <row r="11" spans="1:5" ht="15" customHeight="1">
      <c r="A11" s="32"/>
      <c r="B11" s="30"/>
      <c r="C11" s="60"/>
      <c r="D11" s="132"/>
      <c r="E11" s="133"/>
    </row>
    <row r="12" spans="1:5" ht="15" customHeight="1">
      <c r="A12" s="32"/>
      <c r="B12" s="30"/>
      <c r="C12" s="60"/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1368.184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/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 t="e">
        <f>E5/A46</f>
        <v>#DIV/0!</v>
      </c>
      <c r="B48" s="145"/>
      <c r="C48" s="145"/>
      <c r="D48" s="148"/>
      <c r="E48" s="149"/>
    </row>
  </sheetData>
  <mergeCells count="15">
    <mergeCell ref="D12:E14"/>
    <mergeCell ref="B1:E1"/>
    <mergeCell ref="A2:A3"/>
    <mergeCell ref="B2:C2"/>
    <mergeCell ref="D6:E8"/>
    <mergeCell ref="D9:E11"/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C19" sqref="C19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272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77" t="s">
        <v>122</v>
      </c>
      <c r="E2" s="59">
        <f>C33*1.1</f>
        <v>1250.4976000000001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340</v>
      </c>
    </row>
    <row r="4" spans="1:5" ht="15" customHeight="1" thickTop="1">
      <c r="A4" s="32" t="s">
        <v>271</v>
      </c>
      <c r="B4" s="30">
        <v>500</v>
      </c>
      <c r="C4" s="60">
        <f>VLOOKUP(A4,'재료별 단가'!$A$3:$E$99,4,FALSE)*B4</f>
        <v>512.5</v>
      </c>
      <c r="D4" s="40" t="s">
        <v>89</v>
      </c>
      <c r="E4" s="36">
        <f>SUM(B4:B32)/E3</f>
        <v>5.0823529411764703</v>
      </c>
    </row>
    <row r="5" spans="1:5" ht="15" customHeight="1" thickBot="1">
      <c r="A5" s="32" t="s">
        <v>121</v>
      </c>
      <c r="B5" s="30">
        <v>10</v>
      </c>
      <c r="C5" s="60">
        <f>VLOOKUP(A5,'재료별 단가'!$A$3:$E$99,4,FALSE)*B5</f>
        <v>22</v>
      </c>
      <c r="D5" s="103" t="s">
        <v>91</v>
      </c>
      <c r="E5" s="104">
        <f>E2/E4</f>
        <v>246.04698148148154</v>
      </c>
    </row>
    <row r="6" spans="1:5" ht="15" customHeight="1">
      <c r="A6" s="32" t="s">
        <v>173</v>
      </c>
      <c r="B6" s="30">
        <v>2</v>
      </c>
      <c r="C6" s="60">
        <f>VLOOKUP(A6,'재료별 단가'!$A$3:$E$99,4,FALSE)*B6</f>
        <v>10.816000000000001</v>
      </c>
      <c r="D6" s="140"/>
      <c r="E6" s="141"/>
    </row>
    <row r="7" spans="1:5" ht="15" customHeight="1">
      <c r="A7" s="32" t="s">
        <v>119</v>
      </c>
      <c r="B7" s="30">
        <v>2</v>
      </c>
      <c r="C7" s="60">
        <f>VLOOKUP(A7,'재료별 단가'!$A$3:$E$99,4,FALSE)*B7</f>
        <v>23.091999999999999</v>
      </c>
      <c r="D7" s="132"/>
      <c r="E7" s="133"/>
    </row>
    <row r="8" spans="1:5" ht="15" customHeight="1">
      <c r="A8" s="32" t="s">
        <v>118</v>
      </c>
      <c r="B8" s="30">
        <v>350</v>
      </c>
      <c r="C8" s="60">
        <f>VLOOKUP(A8,'재료별 단가'!$A$3:$E$99,4,FALSE)*B8</f>
        <v>0</v>
      </c>
      <c r="D8" s="132"/>
      <c r="E8" s="133"/>
    </row>
    <row r="9" spans="1:5" ht="15" customHeight="1">
      <c r="A9" s="32"/>
      <c r="B9" s="30"/>
      <c r="C9" s="60"/>
      <c r="D9" s="132"/>
      <c r="E9" s="133"/>
    </row>
    <row r="10" spans="1:5" ht="15" customHeight="1">
      <c r="A10" s="32" t="s">
        <v>271</v>
      </c>
      <c r="B10" s="30">
        <v>500</v>
      </c>
      <c r="C10" s="60">
        <f>VLOOKUP(A10,'재료별 단가'!$A$3:$E$99,4,FALSE)*B10</f>
        <v>512.5</v>
      </c>
      <c r="D10" s="132"/>
      <c r="E10" s="133"/>
    </row>
    <row r="11" spans="1:5" ht="15" customHeight="1">
      <c r="A11" s="32" t="s">
        <v>121</v>
      </c>
      <c r="B11" s="30">
        <v>10</v>
      </c>
      <c r="C11" s="60">
        <f>VLOOKUP(A11,'재료별 단가'!$A$3:$E$99,4,FALSE)*B11</f>
        <v>22</v>
      </c>
      <c r="D11" s="132"/>
      <c r="E11" s="133"/>
    </row>
    <row r="12" spans="1:5" ht="15" customHeight="1">
      <c r="A12" s="32" t="s">
        <v>173</v>
      </c>
      <c r="B12" s="30">
        <v>2</v>
      </c>
      <c r="C12" s="60">
        <f>VLOOKUP(A12,'재료별 단가'!$A$3:$E$99,4,FALSE)*B12</f>
        <v>10.816000000000001</v>
      </c>
      <c r="D12" s="132"/>
      <c r="E12" s="133"/>
    </row>
    <row r="13" spans="1:5" ht="15" customHeight="1">
      <c r="A13" s="32" t="s">
        <v>119</v>
      </c>
      <c r="B13" s="30">
        <v>2</v>
      </c>
      <c r="C13" s="60">
        <f>VLOOKUP(A13,'재료별 단가'!$A$3:$E$99,4,FALSE)*B13</f>
        <v>23.091999999999999</v>
      </c>
      <c r="D13" s="132"/>
      <c r="E13" s="133"/>
    </row>
    <row r="14" spans="1:5" ht="15" customHeight="1">
      <c r="A14" s="32" t="s">
        <v>118</v>
      </c>
      <c r="B14" s="30">
        <v>350</v>
      </c>
      <c r="C14" s="60">
        <f>VLOOKUP(A14,'재료별 단가'!$A$3:$E$99,4,FALSE)*B14</f>
        <v>0</v>
      </c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1136.816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/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 t="e">
        <f>E5/A46</f>
        <v>#DIV/0!</v>
      </c>
      <c r="B48" s="145"/>
      <c r="C48" s="145"/>
      <c r="D48" s="148"/>
      <c r="E48" s="149"/>
    </row>
  </sheetData>
  <mergeCells count="15">
    <mergeCell ref="D12:E14"/>
    <mergeCell ref="B1:E1"/>
    <mergeCell ref="A2:A3"/>
    <mergeCell ref="B2:C2"/>
    <mergeCell ref="D6:E8"/>
    <mergeCell ref="D9:E11"/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48"/>
  <sheetViews>
    <sheetView topLeftCell="A20" workbookViewId="0">
      <selection activeCell="A32" sqref="A32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181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77" t="s">
        <v>122</v>
      </c>
      <c r="E2" s="59">
        <f>C33*1.1</f>
        <v>1591.1975535976508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110</v>
      </c>
    </row>
    <row r="4" spans="1:5" ht="15" customHeight="1" thickTop="1">
      <c r="A4" s="32" t="s">
        <v>182</v>
      </c>
      <c r="B4" s="30">
        <v>120</v>
      </c>
      <c r="C4" s="60">
        <f>VLOOKUP(A4,'재료별 단가'!$A$3:$E$99,4,FALSE)*B4</f>
        <v>162</v>
      </c>
      <c r="D4" s="40" t="s">
        <v>89</v>
      </c>
      <c r="E4" s="36">
        <f>SUM(B4:B32)/E3</f>
        <v>2.6909090909090909</v>
      </c>
    </row>
    <row r="5" spans="1:5" ht="15" customHeight="1" thickBot="1">
      <c r="A5" s="32" t="s">
        <v>116</v>
      </c>
      <c r="B5" s="30">
        <v>20</v>
      </c>
      <c r="C5" s="60">
        <f>VLOOKUP(A5,'재료별 단가'!$A$3:$E$99,4,FALSE)*B5</f>
        <v>24.666666666666668</v>
      </c>
      <c r="D5" s="103" t="s">
        <v>91</v>
      </c>
      <c r="E5" s="104">
        <f>E2/E4</f>
        <v>591.32341518831618</v>
      </c>
    </row>
    <row r="6" spans="1:5" ht="15" customHeight="1">
      <c r="A6" s="32" t="s">
        <v>183</v>
      </c>
      <c r="B6" s="30">
        <v>5</v>
      </c>
      <c r="C6" s="60">
        <f>VLOOKUP(A6,'재료별 단가'!$A$3:$E$99,4,FALSE)*B6</f>
        <v>20</v>
      </c>
      <c r="D6" s="140"/>
      <c r="E6" s="141"/>
    </row>
    <row r="7" spans="1:5" ht="15" customHeight="1">
      <c r="A7" s="32" t="s">
        <v>121</v>
      </c>
      <c r="B7" s="30">
        <v>1</v>
      </c>
      <c r="C7" s="60">
        <f>VLOOKUP(A7,'재료별 단가'!$A$3:$E$99,4,FALSE)*B7</f>
        <v>2.2000000000000002</v>
      </c>
      <c r="D7" s="132"/>
      <c r="E7" s="133"/>
    </row>
    <row r="8" spans="1:5" ht="15" customHeight="1">
      <c r="A8" s="32" t="s">
        <v>142</v>
      </c>
      <c r="B8" s="30">
        <v>35</v>
      </c>
      <c r="C8" s="60">
        <f>VLOOKUP(A8,'재료별 단가'!$A$3:$E$99,4,FALSE)*B8</f>
        <v>447.13656387665202</v>
      </c>
      <c r="D8" s="132"/>
      <c r="E8" s="133"/>
    </row>
    <row r="9" spans="1:5" ht="15" customHeight="1">
      <c r="A9" s="32" t="s">
        <v>195</v>
      </c>
      <c r="B9" s="30">
        <v>85</v>
      </c>
      <c r="C9" s="60">
        <f>VLOOKUP(A9,'재료별 단가'!$A$3:$E$99,4,FALSE)*B9</f>
        <v>540.93999999999994</v>
      </c>
      <c r="D9" s="132"/>
      <c r="E9" s="133"/>
    </row>
    <row r="10" spans="1:5" ht="15" customHeight="1">
      <c r="A10" s="32" t="s">
        <v>143</v>
      </c>
      <c r="B10" s="30">
        <v>30</v>
      </c>
      <c r="C10" s="60">
        <f>VLOOKUP(A10,'재료별 단가'!$A$3:$E$99,4,FALSE)*B10</f>
        <v>249.60000000000002</v>
      </c>
      <c r="D10" s="132"/>
      <c r="E10" s="133"/>
    </row>
    <row r="11" spans="1:5" ht="15" customHeight="1">
      <c r="A11" s="32"/>
      <c r="B11" s="30"/>
      <c r="C11" s="60"/>
      <c r="D11" s="132"/>
      <c r="E11" s="133"/>
    </row>
    <row r="12" spans="1:5" ht="15" customHeight="1">
      <c r="A12" s="32"/>
      <c r="B12" s="30"/>
      <c r="C12" s="60"/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1446.5432305433187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0.29566170759415811</v>
      </c>
      <c r="B48" s="145"/>
      <c r="C48" s="145"/>
      <c r="D48" s="148"/>
      <c r="E48" s="149"/>
    </row>
  </sheetData>
  <mergeCells count="15">
    <mergeCell ref="D12:E14"/>
    <mergeCell ref="B1:E1"/>
    <mergeCell ref="A2:A3"/>
    <mergeCell ref="B2:C2"/>
    <mergeCell ref="D6:E8"/>
    <mergeCell ref="D9:E11"/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48"/>
  <sheetViews>
    <sheetView zoomScale="115" zoomScaleNormal="115" workbookViewId="0">
      <selection activeCell="B34" sqref="B34:C48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273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08" t="s">
        <v>122</v>
      </c>
      <c r="E2" s="59">
        <f>C33*1.1</f>
        <v>3566.4464000000003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300</v>
      </c>
    </row>
    <row r="4" spans="1:5" ht="15" customHeight="1" thickTop="1">
      <c r="A4" s="32" t="s">
        <v>157</v>
      </c>
      <c r="B4" s="30">
        <v>500</v>
      </c>
      <c r="C4" s="60">
        <f>VLOOKUP(A4,'재료별 단가'!$A$3:$E$99,4,FALSE)*B4</f>
        <v>256.25</v>
      </c>
      <c r="D4" s="40" t="s">
        <v>89</v>
      </c>
      <c r="E4" s="36">
        <f>SUM(B4:B32)/E3</f>
        <v>6.5966666666666667</v>
      </c>
    </row>
    <row r="5" spans="1:5" ht="15" customHeight="1" thickBot="1">
      <c r="A5" s="32" t="s">
        <v>114</v>
      </c>
      <c r="B5" s="30">
        <v>750</v>
      </c>
      <c r="C5" s="60">
        <f>VLOOKUP(A5,'재료별 단가'!$A$3:$E$99,4,FALSE)*B5</f>
        <v>768.74999999999989</v>
      </c>
      <c r="D5" s="103" t="s">
        <v>91</v>
      </c>
      <c r="E5" s="104">
        <f>E2/E4</f>
        <v>540.64371905002531</v>
      </c>
    </row>
    <row r="6" spans="1:5" ht="15" customHeight="1">
      <c r="A6" s="32" t="s">
        <v>275</v>
      </c>
      <c r="B6" s="30">
        <v>100</v>
      </c>
      <c r="C6" s="60">
        <f>VLOOKUP(A6,'재료별 단가'!$A$3:$E$99,4,FALSE)*B6</f>
        <v>2100</v>
      </c>
      <c r="D6" s="140"/>
      <c r="E6" s="141"/>
    </row>
    <row r="7" spans="1:5" ht="15" customHeight="1">
      <c r="A7" s="32" t="s">
        <v>119</v>
      </c>
      <c r="B7" s="30">
        <v>4</v>
      </c>
      <c r="C7" s="60">
        <f>VLOOKUP(A7,'재료별 단가'!$A$3:$E$99,4,FALSE)*B7</f>
        <v>46.183999999999997</v>
      </c>
      <c r="D7" s="132"/>
      <c r="E7" s="133"/>
    </row>
    <row r="8" spans="1:5" ht="15" customHeight="1">
      <c r="A8" s="32" t="s">
        <v>118</v>
      </c>
      <c r="B8" s="30">
        <v>600</v>
      </c>
      <c r="C8" s="60">
        <f>VLOOKUP(A8,'재료별 단가'!$A$3:$E$99,4,FALSE)*B8</f>
        <v>0</v>
      </c>
      <c r="D8" s="132"/>
      <c r="E8" s="133"/>
    </row>
    <row r="9" spans="1:5" ht="15" customHeight="1">
      <c r="A9" s="32" t="s">
        <v>274</v>
      </c>
      <c r="B9" s="30">
        <v>5</v>
      </c>
      <c r="C9" s="60">
        <f>VLOOKUP(A9,'재료별 단가'!$A$3:$E$99,4,FALSE)*B9</f>
        <v>27.040000000000003</v>
      </c>
      <c r="D9" s="132"/>
      <c r="E9" s="133"/>
    </row>
    <row r="10" spans="1:5" ht="15" customHeight="1">
      <c r="A10" s="32" t="s">
        <v>121</v>
      </c>
      <c r="B10" s="30">
        <v>20</v>
      </c>
      <c r="C10" s="60">
        <f>VLOOKUP(A10,'재료별 단가'!$A$3:$E$99,4,FALSE)*B10</f>
        <v>44</v>
      </c>
      <c r="D10" s="132"/>
      <c r="E10" s="133"/>
    </row>
    <row r="11" spans="1:5" ht="15" customHeight="1">
      <c r="A11" s="32"/>
      <c r="B11" s="30"/>
      <c r="C11" s="60"/>
      <c r="D11" s="132"/>
      <c r="E11" s="133"/>
    </row>
    <row r="12" spans="1:5" ht="15" customHeight="1">
      <c r="A12" s="32"/>
      <c r="B12" s="30"/>
      <c r="C12" s="60"/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3242.2240000000002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4000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0.13516092976250632</v>
      </c>
      <c r="B48" s="145"/>
      <c r="C48" s="145"/>
      <c r="D48" s="148"/>
      <c r="E48" s="149"/>
    </row>
  </sheetData>
  <mergeCells count="15">
    <mergeCell ref="D12:E14"/>
    <mergeCell ref="B1:E1"/>
    <mergeCell ref="A2:A3"/>
    <mergeCell ref="B2:C2"/>
    <mergeCell ref="D6:E8"/>
    <mergeCell ref="D9:E11"/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48"/>
  <sheetViews>
    <sheetView zoomScale="115" zoomScaleNormal="115" workbookViewId="0">
      <selection activeCell="D6" sqref="D6:E8"/>
    </sheetView>
  </sheetViews>
  <sheetFormatPr defaultRowHeight="12"/>
  <cols>
    <col min="1" max="1" width="18.625" style="1" customWidth="1"/>
    <col min="2" max="3" width="15" style="1" customWidth="1"/>
    <col min="4" max="4" width="14.875" style="1" customWidth="1"/>
    <col min="5" max="5" width="12.75" style="1" customWidth="1"/>
    <col min="6" max="16384" width="9" style="1"/>
  </cols>
  <sheetData>
    <row r="1" spans="1:5" ht="15" customHeight="1" thickBot="1">
      <c r="A1" s="35" t="s">
        <v>84</v>
      </c>
      <c r="B1" s="134" t="s">
        <v>277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08" t="s">
        <v>122</v>
      </c>
      <c r="E2" s="59">
        <f>C33*1.1</f>
        <v>6849.7727193350829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400</v>
      </c>
    </row>
    <row r="4" spans="1:5" ht="15" customHeight="1" thickTop="1">
      <c r="A4" s="32" t="s">
        <v>278</v>
      </c>
      <c r="B4" s="30">
        <v>100</v>
      </c>
      <c r="C4" s="60">
        <f>VLOOKUP(A4,'재료별 단가'!$A$3:$E$99,4,FALSE)*B4</f>
        <v>443.13210848643917</v>
      </c>
      <c r="D4" s="40" t="s">
        <v>89</v>
      </c>
      <c r="E4" s="36">
        <f>SUM(B4:B32)/E3</f>
        <v>6.7850000000000001</v>
      </c>
    </row>
    <row r="5" spans="1:5" ht="15" customHeight="1" thickBot="1">
      <c r="A5" s="32" t="s">
        <v>114</v>
      </c>
      <c r="B5" s="30">
        <v>900</v>
      </c>
      <c r="C5" s="60">
        <f>VLOOKUP(A5,'재료별 단가'!$A$3:$E$99,4,FALSE)*B5</f>
        <v>922.49999999999989</v>
      </c>
      <c r="D5" s="103" t="s">
        <v>91</v>
      </c>
      <c r="E5" s="104">
        <f>E2/E4</f>
        <v>1009.5464582660402</v>
      </c>
    </row>
    <row r="6" spans="1:5" ht="15" customHeight="1">
      <c r="A6" s="32" t="s">
        <v>118</v>
      </c>
      <c r="B6" s="30">
        <v>750</v>
      </c>
      <c r="C6" s="60">
        <f>VLOOKUP(A6,'재료별 단가'!$A$3:$E$99,4,FALSE)*B6</f>
        <v>0</v>
      </c>
      <c r="D6" s="140" t="s">
        <v>295</v>
      </c>
      <c r="E6" s="141"/>
    </row>
    <row r="7" spans="1:5" ht="15" customHeight="1">
      <c r="A7" s="32" t="s">
        <v>119</v>
      </c>
      <c r="B7" s="30">
        <v>4</v>
      </c>
      <c r="C7" s="60">
        <f>VLOOKUP(A7,'재료별 단가'!$A$3:$E$99,4,FALSE)*B7</f>
        <v>46.183999999999997</v>
      </c>
      <c r="D7" s="132"/>
      <c r="E7" s="133"/>
    </row>
    <row r="8" spans="1:5" ht="15" customHeight="1">
      <c r="A8" s="32" t="s">
        <v>118</v>
      </c>
      <c r="B8" s="30">
        <v>40</v>
      </c>
      <c r="C8" s="60">
        <f>VLOOKUP(A8,'재료별 단가'!$A$3:$E$99,4,FALSE)*B8</f>
        <v>0</v>
      </c>
      <c r="D8" s="132"/>
      <c r="E8" s="133"/>
    </row>
    <row r="9" spans="1:5" ht="15" customHeight="1">
      <c r="A9" s="32" t="s">
        <v>157</v>
      </c>
      <c r="B9" s="30">
        <v>100</v>
      </c>
      <c r="C9" s="60">
        <f>VLOOKUP(A9,'재료별 단가'!$A$3:$E$99,4,FALSE)*B9</f>
        <v>51.249999999999993</v>
      </c>
      <c r="D9" s="132"/>
      <c r="E9" s="133"/>
    </row>
    <row r="10" spans="1:5" ht="15" customHeight="1">
      <c r="A10" s="32" t="s">
        <v>121</v>
      </c>
      <c r="B10" s="30">
        <v>20</v>
      </c>
      <c r="C10" s="60">
        <f>VLOOKUP(A10,'재료별 단가'!$A$3:$E$99,4,FALSE)*B10</f>
        <v>44</v>
      </c>
      <c r="D10" s="132"/>
      <c r="E10" s="133"/>
    </row>
    <row r="11" spans="1:5" ht="15" customHeight="1">
      <c r="A11" s="32" t="s">
        <v>144</v>
      </c>
      <c r="B11" s="30">
        <v>100</v>
      </c>
      <c r="C11" s="60">
        <f>VLOOKUP(A11,'재료별 단가'!$A$3:$E$99,4,FALSE)*B11</f>
        <v>2100</v>
      </c>
      <c r="D11" s="132"/>
      <c r="E11" s="133"/>
    </row>
    <row r="12" spans="1:5" ht="15" customHeight="1">
      <c r="A12" s="32" t="s">
        <v>279</v>
      </c>
      <c r="B12" s="30">
        <v>300</v>
      </c>
      <c r="C12" s="60">
        <f>VLOOKUP(A12,'재료별 단가'!$A$3:$E$99,4,FALSE)*B12</f>
        <v>1350</v>
      </c>
      <c r="D12" s="132"/>
      <c r="E12" s="133"/>
    </row>
    <row r="13" spans="1:5" ht="15" customHeight="1">
      <c r="A13" s="32" t="s">
        <v>293</v>
      </c>
      <c r="B13" s="30">
        <v>200</v>
      </c>
      <c r="C13" s="60">
        <f>VLOOKUP(A13,'재료별 단가'!$A$3:$E$99,4,FALSE)*B13</f>
        <v>630</v>
      </c>
      <c r="D13" s="132"/>
      <c r="E13" s="133"/>
    </row>
    <row r="14" spans="1:5" ht="15" customHeight="1">
      <c r="A14" s="32" t="s">
        <v>294</v>
      </c>
      <c r="B14" s="30">
        <v>200</v>
      </c>
      <c r="C14" s="60">
        <f>VLOOKUP(A14,'재료별 단가'!$A$3:$E$99,4,FALSE)*B14</f>
        <v>640</v>
      </c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6227.0661084864387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4500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0.22434365739245338</v>
      </c>
      <c r="B48" s="145"/>
      <c r="C48" s="145"/>
      <c r="D48" s="148"/>
      <c r="E48" s="149"/>
    </row>
  </sheetData>
  <mergeCells count="15">
    <mergeCell ref="D12:E14"/>
    <mergeCell ref="B1:E1"/>
    <mergeCell ref="A2:A3"/>
    <mergeCell ref="B2:C2"/>
    <mergeCell ref="D6:E8"/>
    <mergeCell ref="D9:E11"/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</mergeCells>
  <phoneticPr fontId="5" type="noConversion"/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48"/>
  <sheetViews>
    <sheetView topLeftCell="A13" zoomScale="115" zoomScaleNormal="115" workbookViewId="0">
      <selection sqref="A1:XFD1048576"/>
    </sheetView>
  </sheetViews>
  <sheetFormatPr defaultRowHeight="12"/>
  <cols>
    <col min="1" max="1" width="13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281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08" t="s">
        <v>122</v>
      </c>
      <c r="E2" s="59">
        <f>C33*1.1</f>
        <v>140896.29624951835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750</v>
      </c>
    </row>
    <row r="4" spans="1:5" ht="15" customHeight="1" thickTop="1">
      <c r="A4" s="32" t="s">
        <v>282</v>
      </c>
      <c r="B4" s="30">
        <v>800</v>
      </c>
      <c r="C4" s="60">
        <f>VLOOKUP(A4,'재료별 단가'!$A$3:$E$99,4,FALSE)*B4</f>
        <v>1512</v>
      </c>
      <c r="D4" s="40" t="s">
        <v>89</v>
      </c>
      <c r="E4" s="36">
        <f>SUM(B4:B32)/E3</f>
        <v>15.410266666666667</v>
      </c>
    </row>
    <row r="5" spans="1:5" ht="15" customHeight="1" thickBot="1">
      <c r="A5" s="32" t="s">
        <v>142</v>
      </c>
      <c r="B5" s="30">
        <v>700</v>
      </c>
      <c r="C5" s="60">
        <f>VLOOKUP(A5,'재료별 단가'!$A$3:$E$99,4,FALSE)*B5</f>
        <v>8942.7312775330392</v>
      </c>
      <c r="D5" s="103" t="s">
        <v>91</v>
      </c>
      <c r="E5" s="104">
        <f>E2/E4</f>
        <v>9143.0148028707063</v>
      </c>
    </row>
    <row r="6" spans="1:5" ht="15" customHeight="1">
      <c r="A6" s="32"/>
      <c r="B6" s="30"/>
      <c r="C6" s="60"/>
      <c r="D6" s="140" t="s">
        <v>290</v>
      </c>
      <c r="E6" s="141"/>
    </row>
    <row r="7" spans="1:5" ht="15" customHeight="1">
      <c r="A7" s="32" t="s">
        <v>116</v>
      </c>
      <c r="B7" s="30">
        <v>400</v>
      </c>
      <c r="C7" s="60">
        <f>VLOOKUP(A7,'재료별 단가'!$A$3:$E$99,4,FALSE)*B7</f>
        <v>493.33333333333337</v>
      </c>
      <c r="D7" s="132"/>
      <c r="E7" s="133"/>
    </row>
    <row r="8" spans="1:5" ht="15" customHeight="1">
      <c r="A8" s="32" t="s">
        <v>195</v>
      </c>
      <c r="B8" s="30">
        <v>400</v>
      </c>
      <c r="C8" s="60">
        <f>VLOOKUP(A8,'재료별 단가'!$A$3:$E$99,4,FALSE)*B8</f>
        <v>2545.6</v>
      </c>
      <c r="D8" s="132"/>
      <c r="E8" s="133"/>
    </row>
    <row r="9" spans="1:5" ht="15" customHeight="1">
      <c r="A9" s="32" t="s">
        <v>283</v>
      </c>
      <c r="B9" s="30">
        <v>80</v>
      </c>
      <c r="C9" s="60">
        <f>VLOOKUP(A9,'재료별 단가'!$A$3:$E$99,4,FALSE)*B9</f>
        <v>1031.1111111111111</v>
      </c>
      <c r="D9" s="132"/>
      <c r="E9" s="133"/>
    </row>
    <row r="10" spans="1:5" ht="15" customHeight="1">
      <c r="A10" s="32" t="s">
        <v>196</v>
      </c>
      <c r="B10" s="30">
        <v>1</v>
      </c>
      <c r="C10" s="60">
        <f>VLOOKUP(A10,'재료별 단가'!$A$3:$E$99,4,FALSE)*B10</f>
        <v>188</v>
      </c>
      <c r="D10" s="132"/>
      <c r="E10" s="133"/>
    </row>
    <row r="11" spans="1:5" ht="15" customHeight="1">
      <c r="A11" s="32"/>
      <c r="B11" s="30"/>
      <c r="C11" s="60"/>
      <c r="D11" s="132"/>
      <c r="E11" s="133"/>
    </row>
    <row r="12" spans="1:5" ht="15" customHeight="1">
      <c r="A12" s="32" t="s">
        <v>168</v>
      </c>
      <c r="B12" s="30">
        <v>600</v>
      </c>
      <c r="C12" s="60">
        <f>VLOOKUP(A12,'재료별 단가'!$A$3:$E$99,4,FALSE)*B12</f>
        <v>614.4578313253013</v>
      </c>
      <c r="D12" s="132"/>
      <c r="E12" s="133"/>
    </row>
    <row r="13" spans="1:5" ht="15" customHeight="1">
      <c r="A13" s="32" t="s">
        <v>121</v>
      </c>
      <c r="B13" s="30">
        <v>4</v>
      </c>
      <c r="C13" s="60">
        <f>VLOOKUP(A13,'재료별 단가'!$A$3:$E$99,4,FALSE)*B13</f>
        <v>8.8000000000000007</v>
      </c>
      <c r="D13" s="132"/>
      <c r="E13" s="133"/>
    </row>
    <row r="14" spans="1:5" ht="15" customHeight="1">
      <c r="A14" s="32" t="s">
        <v>286</v>
      </c>
      <c r="B14" s="30">
        <v>1200</v>
      </c>
      <c r="C14" s="60">
        <f>VLOOKUP(A14,'재료별 단가'!$A$3:$E$99,4,FALSE)*B14</f>
        <v>2857.1428571428573</v>
      </c>
      <c r="D14" s="132"/>
      <c r="E14" s="133"/>
    </row>
    <row r="15" spans="1:5" ht="15" customHeight="1">
      <c r="A15" s="32" t="s">
        <v>284</v>
      </c>
      <c r="B15" s="30">
        <v>3000</v>
      </c>
      <c r="C15" s="60">
        <f>VLOOKUP(A15,'재료별 단가'!$A$3:$E$99,4,FALSE)*B15</f>
        <v>93000</v>
      </c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 t="s">
        <v>142</v>
      </c>
      <c r="B17" s="30">
        <v>1000</v>
      </c>
      <c r="C17" s="60">
        <f>VLOOKUP(A17,'재료별 단가'!$A$3:$E$99,4,FALSE)*B17</f>
        <v>12775.330396475772</v>
      </c>
      <c r="D17" s="132"/>
      <c r="E17" s="133"/>
    </row>
    <row r="18" spans="1:5" ht="15" customHeight="1">
      <c r="A18" s="32" t="s">
        <v>116</v>
      </c>
      <c r="B18" s="30">
        <v>930</v>
      </c>
      <c r="C18" s="60">
        <f>VLOOKUP(A18,'재료별 단가'!$A$3:$E$99,4,FALSE)*B18</f>
        <v>1147</v>
      </c>
      <c r="D18" s="132"/>
      <c r="E18" s="133"/>
    </row>
    <row r="19" spans="1:5" ht="15" customHeight="1">
      <c r="A19" s="32" t="s">
        <v>149</v>
      </c>
      <c r="B19" s="30">
        <v>520</v>
      </c>
      <c r="C19" s="60">
        <f>VLOOKUP(A19,'재료별 단가'!$A$3:$E$99,4,FALSE)*B19</f>
        <v>1238.0952380952381</v>
      </c>
      <c r="D19" s="132"/>
      <c r="E19" s="133"/>
    </row>
    <row r="20" spans="1:5" ht="15" customHeight="1">
      <c r="A20" s="32" t="s">
        <v>121</v>
      </c>
      <c r="B20" s="30">
        <v>2.7</v>
      </c>
      <c r="C20" s="60">
        <f>VLOOKUP(A20,'재료별 단가'!$A$3:$E$99,4,FALSE)*B20</f>
        <v>5.9400000000000013</v>
      </c>
      <c r="D20" s="132"/>
      <c r="E20" s="133"/>
    </row>
    <row r="21" spans="1:5" ht="15" customHeight="1">
      <c r="A21" s="32" t="s">
        <v>115</v>
      </c>
      <c r="B21" s="30">
        <v>1920</v>
      </c>
      <c r="C21" s="60">
        <f>VLOOKUP(A21,'재료별 단가'!$A$3:$E$99,4,FALSE)*B21</f>
        <v>1728</v>
      </c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128087.54204501666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48000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0.19047947505980639</v>
      </c>
      <c r="B48" s="145"/>
      <c r="C48" s="145"/>
      <c r="D48" s="148"/>
      <c r="E48" s="149"/>
    </row>
  </sheetData>
  <mergeCells count="15">
    <mergeCell ref="D12:E14"/>
    <mergeCell ref="B1:E1"/>
    <mergeCell ref="A2:A3"/>
    <mergeCell ref="B2:C2"/>
    <mergeCell ref="D6:E8"/>
    <mergeCell ref="D9:E11"/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</mergeCells>
  <phoneticPr fontId="5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B14" sqref="B14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169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5748.6470526684179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140</v>
      </c>
    </row>
    <row r="4" spans="1:5" ht="15" customHeight="1" thickTop="1">
      <c r="A4" s="32" t="s">
        <v>114</v>
      </c>
      <c r="B4" s="30">
        <v>500</v>
      </c>
      <c r="C4" s="60">
        <f>VLOOKUP(A4,'재료별 단가'!$A$3:$E$99,4,FALSE)*B4</f>
        <v>512.5</v>
      </c>
      <c r="D4" s="40" t="s">
        <v>89</v>
      </c>
      <c r="E4" s="36">
        <f>SUM(B4:B32)/E3</f>
        <v>18.37142857142857</v>
      </c>
    </row>
    <row r="5" spans="1:5" ht="15" customHeight="1" thickBot="1">
      <c r="A5" s="32" t="s">
        <v>170</v>
      </c>
      <c r="B5" s="30">
        <v>400</v>
      </c>
      <c r="C5" s="60">
        <f>VLOOKUP(A5,'재료별 단가'!$A$3:$E$99,4,FALSE)*B5</f>
        <v>800</v>
      </c>
      <c r="D5" s="103" t="s">
        <v>91</v>
      </c>
      <c r="E5" s="104">
        <f>E2/E4</f>
        <v>312.91235900994502</v>
      </c>
    </row>
    <row r="6" spans="1:5" ht="15" customHeight="1">
      <c r="A6" s="32" t="s">
        <v>141</v>
      </c>
      <c r="B6" s="30">
        <v>10</v>
      </c>
      <c r="C6" s="60">
        <f>VLOOKUP(A6,'재료별 단가'!$A$3:$E$99,4,FALSE)*B6</f>
        <v>36.379999999999995</v>
      </c>
      <c r="D6" s="140"/>
      <c r="E6" s="141"/>
    </row>
    <row r="7" spans="1:5" ht="15" customHeight="1">
      <c r="A7" s="32"/>
      <c r="B7" s="30"/>
      <c r="C7" s="60"/>
      <c r="D7" s="132"/>
      <c r="E7" s="133"/>
    </row>
    <row r="8" spans="1:5" ht="15" customHeight="1">
      <c r="A8" s="32" t="s">
        <v>171</v>
      </c>
      <c r="B8" s="30">
        <v>500</v>
      </c>
      <c r="C8" s="60">
        <f>VLOOKUP(A8,'재료별 단가'!$A$3:$E$99,4,FALSE)*B8</f>
        <v>2500</v>
      </c>
      <c r="D8" s="132"/>
      <c r="E8" s="133"/>
    </row>
    <row r="9" spans="1:5" ht="15" customHeight="1">
      <c r="A9" s="32" t="s">
        <v>114</v>
      </c>
      <c r="B9" s="30">
        <v>500</v>
      </c>
      <c r="C9" s="60">
        <f>VLOOKUP(A9,'재료별 단가'!$A$3:$E$99,4,FALSE)*B9</f>
        <v>512.5</v>
      </c>
      <c r="D9" s="132"/>
      <c r="E9" s="133"/>
    </row>
    <row r="10" spans="1:5" ht="15" customHeight="1">
      <c r="A10" s="32" t="s">
        <v>172</v>
      </c>
      <c r="B10" s="30">
        <v>100</v>
      </c>
      <c r="C10" s="60">
        <f>VLOOKUP(A10,'재료별 단가'!$A$3:$E$99,4,FALSE)*B10</f>
        <v>443.13210848643917</v>
      </c>
      <c r="D10" s="132"/>
      <c r="E10" s="133"/>
    </row>
    <row r="11" spans="1:5" ht="15" customHeight="1">
      <c r="A11" s="32" t="s">
        <v>116</v>
      </c>
      <c r="B11" s="30">
        <v>50</v>
      </c>
      <c r="C11" s="60">
        <f>VLOOKUP(A11,'재료별 단가'!$A$3:$E$99,4,FALSE)*B11</f>
        <v>61.666666666666671</v>
      </c>
      <c r="D11" s="132"/>
      <c r="E11" s="133"/>
    </row>
    <row r="12" spans="1:5" ht="15" customHeight="1">
      <c r="A12" s="32" t="s">
        <v>118</v>
      </c>
      <c r="B12" s="30">
        <v>446</v>
      </c>
      <c r="C12" s="60">
        <f>VLOOKUP(A12,'재료별 단가'!$A$3:$E$99,4,FALSE)*B12</f>
        <v>0</v>
      </c>
      <c r="D12" s="132"/>
      <c r="E12" s="133"/>
    </row>
    <row r="13" spans="1:5" ht="15" customHeight="1">
      <c r="A13" s="32" t="s">
        <v>173</v>
      </c>
      <c r="B13" s="30">
        <v>8</v>
      </c>
      <c r="C13" s="60">
        <f>VLOOKUP(A13,'재료별 단가'!$A$3:$E$99,4,FALSE)*B13</f>
        <v>43.264000000000003</v>
      </c>
      <c r="D13" s="132"/>
      <c r="E13" s="133"/>
    </row>
    <row r="14" spans="1:5" ht="15" customHeight="1">
      <c r="A14" s="32" t="s">
        <v>121</v>
      </c>
      <c r="B14" s="30">
        <v>28</v>
      </c>
      <c r="C14" s="60">
        <f>VLOOKUP(A14,'재료별 단가'!$A$3:$E$99,4,FALSE)*B14</f>
        <v>61.600000000000009</v>
      </c>
      <c r="D14" s="132"/>
      <c r="E14" s="133"/>
    </row>
    <row r="15" spans="1:5" ht="15" customHeight="1">
      <c r="A15" s="32" t="s">
        <v>120</v>
      </c>
      <c r="B15" s="30">
        <v>30</v>
      </c>
      <c r="C15" s="60">
        <f>VLOOKUP(A15,'재료별 단가'!$A$3:$E$99,4,FALSE)*B15</f>
        <v>255</v>
      </c>
      <c r="D15" s="150" t="s">
        <v>254</v>
      </c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 t="s">
        <v>75</v>
      </c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5226.042775153107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0.12516494360397801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48"/>
  <sheetViews>
    <sheetView topLeftCell="A28" zoomScale="115" zoomScaleNormal="115" workbookViewId="0">
      <selection activeCell="B34" sqref="B34:C48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288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09" t="s">
        <v>122</v>
      </c>
      <c r="E2" s="59">
        <f>C33*1.1</f>
        <v>22161.201507936508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90</v>
      </c>
    </row>
    <row r="4" spans="1:5" ht="15" customHeight="1" thickTop="1">
      <c r="A4" s="32" t="s">
        <v>114</v>
      </c>
      <c r="B4" s="30">
        <v>2400</v>
      </c>
      <c r="C4" s="60">
        <f>VLOOKUP(A4,'재료별 단가'!$A$3:$E$99,4,FALSE)*B4</f>
        <v>2460</v>
      </c>
      <c r="D4" s="40" t="s">
        <v>89</v>
      </c>
      <c r="E4" s="36">
        <f>SUM(B4:B32)/E3</f>
        <v>77.155555555555551</v>
      </c>
    </row>
    <row r="5" spans="1:5" ht="15" customHeight="1" thickBot="1">
      <c r="A5" s="32" t="s">
        <v>117</v>
      </c>
      <c r="B5" s="30">
        <v>600</v>
      </c>
      <c r="C5" s="60">
        <f>VLOOKUP(A5,'재료별 단가'!$A$3:$E$99,4,FALSE)*B5</f>
        <v>1180</v>
      </c>
      <c r="D5" s="103" t="s">
        <v>91</v>
      </c>
      <c r="E5" s="104">
        <f>E2/E4</f>
        <v>287.22755410631999</v>
      </c>
    </row>
    <row r="6" spans="1:5" ht="15" customHeight="1">
      <c r="A6" s="32" t="s">
        <v>116</v>
      </c>
      <c r="B6" s="30">
        <v>390</v>
      </c>
      <c r="C6" s="60">
        <f>VLOOKUP(A6,'재료별 단가'!$A$3:$E$99,4,FALSE)*B6</f>
        <v>481</v>
      </c>
      <c r="D6" s="140"/>
      <c r="E6" s="141"/>
    </row>
    <row r="7" spans="1:5" ht="15" customHeight="1">
      <c r="A7" s="32" t="s">
        <v>194</v>
      </c>
      <c r="B7" s="30">
        <v>360</v>
      </c>
      <c r="C7" s="60">
        <f>VLOOKUP(A7,'재료별 단가'!$A$3:$E$99,4,FALSE)*B7</f>
        <v>4640</v>
      </c>
      <c r="D7" s="132"/>
      <c r="E7" s="133"/>
    </row>
    <row r="8" spans="1:5" ht="15" customHeight="1">
      <c r="A8" s="32" t="s">
        <v>121</v>
      </c>
      <c r="B8" s="30">
        <v>54</v>
      </c>
      <c r="C8" s="60">
        <f>VLOOKUP(A8,'재료별 단가'!$A$3:$E$99,4,FALSE)*B8</f>
        <v>118.80000000000001</v>
      </c>
      <c r="D8" s="132"/>
      <c r="E8" s="133"/>
    </row>
    <row r="9" spans="1:5" ht="15" customHeight="1">
      <c r="A9" s="32" t="s">
        <v>283</v>
      </c>
      <c r="B9" s="30">
        <v>80</v>
      </c>
      <c r="C9" s="60">
        <f>VLOOKUP(A9,'재료별 단가'!$A$3:$E$99,4,FALSE)*B9</f>
        <v>1031.1111111111111</v>
      </c>
      <c r="D9" s="132"/>
      <c r="E9" s="133"/>
    </row>
    <row r="10" spans="1:5" ht="15" customHeight="1">
      <c r="A10" s="32" t="s">
        <v>157</v>
      </c>
      <c r="B10" s="30">
        <v>300</v>
      </c>
      <c r="C10" s="60">
        <f>VLOOKUP(A10,'재료별 단가'!$A$3:$E$99,4,FALSE)*B10</f>
        <v>153.75</v>
      </c>
      <c r="D10" s="132"/>
      <c r="E10" s="133"/>
    </row>
    <row r="11" spans="1:5" ht="15" customHeight="1">
      <c r="A11" s="32" t="s">
        <v>149</v>
      </c>
      <c r="B11" s="30">
        <v>720</v>
      </c>
      <c r="C11" s="60">
        <f>VLOOKUP(A11,'재료별 단가'!$A$3:$E$99,4,FALSE)*B11</f>
        <v>1714.2857142857142</v>
      </c>
      <c r="D11" s="132"/>
      <c r="E11" s="133"/>
    </row>
    <row r="12" spans="1:5" ht="15" customHeight="1">
      <c r="A12" s="32" t="s">
        <v>119</v>
      </c>
      <c r="B12" s="30">
        <v>600</v>
      </c>
      <c r="C12" s="60">
        <f>VLOOKUP(A12,'재료별 단가'!$A$3:$E$99,4,FALSE)*B12</f>
        <v>6927.5999999999995</v>
      </c>
      <c r="D12" s="132"/>
      <c r="E12" s="133"/>
    </row>
    <row r="13" spans="1:5" ht="15" customHeight="1">
      <c r="A13" s="32" t="s">
        <v>170</v>
      </c>
      <c r="B13" s="30">
        <v>720</v>
      </c>
      <c r="C13" s="60">
        <f>VLOOKUP(A13,'재료별 단가'!$A$3:$E$99,4,FALSE)*B13</f>
        <v>1440</v>
      </c>
      <c r="D13" s="132"/>
      <c r="E13" s="133"/>
    </row>
    <row r="14" spans="1:5" ht="15" customHeight="1">
      <c r="A14" s="32" t="s">
        <v>118</v>
      </c>
      <c r="B14" s="30">
        <v>720</v>
      </c>
      <c r="C14" s="60">
        <f>VLOOKUP(A14,'재료별 단가'!$A$3:$E$99,4,FALSE)*B14</f>
        <v>0</v>
      </c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60"/>
      <c r="D18" s="132"/>
      <c r="E18" s="133"/>
    </row>
    <row r="19" spans="1:5" ht="15" customHeight="1">
      <c r="A19" s="32"/>
      <c r="B19" s="30"/>
      <c r="C19" s="60"/>
      <c r="D19" s="132"/>
      <c r="E19" s="133"/>
    </row>
    <row r="20" spans="1:5" ht="15" customHeight="1">
      <c r="A20" s="32"/>
      <c r="B20" s="30"/>
      <c r="C20" s="60"/>
      <c r="D20" s="132"/>
      <c r="E20" s="133"/>
    </row>
    <row r="21" spans="1:5" ht="15" customHeight="1">
      <c r="A21" s="32"/>
      <c r="B21" s="30"/>
      <c r="C21" s="60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20146.546825396825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1200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0.23935629508859999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48"/>
  <sheetViews>
    <sheetView topLeftCell="A4" zoomScale="115" zoomScaleNormal="115" workbookViewId="0">
      <selection activeCell="A8" sqref="A8:A9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288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09" t="s">
        <v>122</v>
      </c>
      <c r="E2" s="59">
        <f>C33*1.1</f>
        <v>21754.201507936508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90</v>
      </c>
    </row>
    <row r="4" spans="1:5" ht="15" customHeight="1" thickTop="1">
      <c r="A4" s="32" t="s">
        <v>114</v>
      </c>
      <c r="B4" s="30">
        <v>2400</v>
      </c>
      <c r="C4" s="60">
        <f>VLOOKUP(A4,'재료별 단가'!$A$3:$E$99,4,FALSE)*B4</f>
        <v>2460</v>
      </c>
      <c r="D4" s="40" t="s">
        <v>89</v>
      </c>
      <c r="E4" s="36">
        <f>SUM(B4:B32)/E3</f>
        <v>77.155555555555551</v>
      </c>
    </row>
    <row r="5" spans="1:5" ht="15" customHeight="1" thickBot="1">
      <c r="A5" s="32" t="s">
        <v>289</v>
      </c>
      <c r="B5" s="30">
        <v>600</v>
      </c>
      <c r="C5" s="60">
        <f>VLOOKUP(A5,'재료별 단가'!$A$3:$E$99,4,FALSE)*B5</f>
        <v>810</v>
      </c>
      <c r="D5" s="103" t="s">
        <v>91</v>
      </c>
      <c r="E5" s="104">
        <f>E2/E4</f>
        <v>281.95249650263332</v>
      </c>
    </row>
    <row r="6" spans="1:5" ht="15" customHeight="1">
      <c r="A6" s="32" t="s">
        <v>116</v>
      </c>
      <c r="B6" s="30">
        <v>390</v>
      </c>
      <c r="C6" s="60">
        <f>VLOOKUP(A6,'재료별 단가'!$A$3:$E$99,4,FALSE)*B6</f>
        <v>481</v>
      </c>
      <c r="D6" s="140" t="s">
        <v>287</v>
      </c>
      <c r="E6" s="141"/>
    </row>
    <row r="7" spans="1:5" ht="15" customHeight="1">
      <c r="A7" s="32" t="s">
        <v>194</v>
      </c>
      <c r="B7" s="30">
        <v>360</v>
      </c>
      <c r="C7" s="60">
        <f>VLOOKUP(A7,'재료별 단가'!$A$3:$E$99,4,FALSE)*B7</f>
        <v>4640</v>
      </c>
      <c r="D7" s="132"/>
      <c r="E7" s="133"/>
    </row>
    <row r="8" spans="1:5" ht="15" customHeight="1">
      <c r="A8" s="32" t="s">
        <v>121</v>
      </c>
      <c r="B8" s="30">
        <v>54</v>
      </c>
      <c r="C8" s="60">
        <f>VLOOKUP(A8,'재료별 단가'!$A$3:$E$99,4,FALSE)*B8</f>
        <v>118.80000000000001</v>
      </c>
      <c r="D8" s="132"/>
      <c r="E8" s="133"/>
    </row>
    <row r="9" spans="1:5" ht="15" customHeight="1">
      <c r="A9" s="32" t="s">
        <v>283</v>
      </c>
      <c r="B9" s="30">
        <v>80</v>
      </c>
      <c r="C9" s="60">
        <f>VLOOKUP(A9,'재료별 단가'!$A$3:$E$99,4,FALSE)*B9</f>
        <v>1031.1111111111111</v>
      </c>
      <c r="D9" s="132"/>
      <c r="E9" s="133"/>
    </row>
    <row r="10" spans="1:5" ht="15" customHeight="1">
      <c r="A10" s="32" t="s">
        <v>157</v>
      </c>
      <c r="B10" s="30">
        <v>300</v>
      </c>
      <c r="C10" s="60">
        <f>VLOOKUP(A10,'재료별 단가'!$A$3:$E$99,4,FALSE)*B10</f>
        <v>153.75</v>
      </c>
      <c r="D10" s="132"/>
      <c r="E10" s="133"/>
    </row>
    <row r="11" spans="1:5" ht="15" customHeight="1">
      <c r="A11" s="32" t="s">
        <v>149</v>
      </c>
      <c r="B11" s="30">
        <v>720</v>
      </c>
      <c r="C11" s="60">
        <f>VLOOKUP(A11,'재료별 단가'!$A$3:$E$99,4,FALSE)*B11</f>
        <v>1714.2857142857142</v>
      </c>
      <c r="D11" s="132"/>
      <c r="E11" s="133"/>
    </row>
    <row r="12" spans="1:5" ht="15" customHeight="1">
      <c r="A12" s="32" t="s">
        <v>119</v>
      </c>
      <c r="B12" s="30">
        <v>600</v>
      </c>
      <c r="C12" s="60">
        <f>VLOOKUP(A12,'재료별 단가'!$A$3:$E$99,4,FALSE)*B12</f>
        <v>6927.5999999999995</v>
      </c>
      <c r="D12" s="132"/>
      <c r="E12" s="133"/>
    </row>
    <row r="13" spans="1:5" ht="15" customHeight="1">
      <c r="A13" s="32" t="s">
        <v>170</v>
      </c>
      <c r="B13" s="30">
        <v>720</v>
      </c>
      <c r="C13" s="60">
        <f>VLOOKUP(A13,'재료별 단가'!$A$3:$E$99,4,FALSE)*B13</f>
        <v>1440</v>
      </c>
      <c r="D13" s="132"/>
      <c r="E13" s="133"/>
    </row>
    <row r="14" spans="1:5" ht="15" customHeight="1">
      <c r="A14" s="32" t="s">
        <v>118</v>
      </c>
      <c r="B14" s="30">
        <v>720</v>
      </c>
      <c r="C14" s="60">
        <f>VLOOKUP(A14,'재료별 단가'!$A$3:$E$99,4,FALSE)*B14</f>
        <v>0</v>
      </c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60"/>
      <c r="D18" s="132"/>
      <c r="E18" s="133"/>
    </row>
    <row r="19" spans="1:5" ht="15" customHeight="1">
      <c r="A19" s="32"/>
      <c r="B19" s="30"/>
      <c r="C19" s="60"/>
      <c r="D19" s="132"/>
      <c r="E19" s="133"/>
    </row>
    <row r="20" spans="1:5" ht="15" customHeight="1">
      <c r="A20" s="32"/>
      <c r="B20" s="30"/>
      <c r="C20" s="60"/>
      <c r="D20" s="132"/>
      <c r="E20" s="133"/>
    </row>
    <row r="21" spans="1:5" ht="15" customHeight="1">
      <c r="A21" s="32"/>
      <c r="B21" s="30"/>
      <c r="C21" s="60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19776.546825396825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1500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0.18796833100175556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20"/>
  <sheetViews>
    <sheetView zoomScale="115" zoomScaleNormal="115" workbookViewId="0">
      <selection activeCell="E20" sqref="E20"/>
    </sheetView>
  </sheetViews>
  <sheetFormatPr defaultRowHeight="12"/>
  <cols>
    <col min="1" max="1" width="18.625" style="1" customWidth="1"/>
    <col min="2" max="3" width="15" style="1" customWidth="1"/>
    <col min="4" max="4" width="14.875" style="1" customWidth="1"/>
    <col min="5" max="5" width="12.75" style="1" customWidth="1"/>
    <col min="6" max="16384" width="9" style="1"/>
  </cols>
  <sheetData>
    <row r="1" spans="1:5" ht="15" customHeight="1" thickBot="1">
      <c r="A1" s="35" t="s">
        <v>84</v>
      </c>
      <c r="B1" s="134" t="s">
        <v>297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10" t="s">
        <v>122</v>
      </c>
      <c r="E2" s="59">
        <f>C16*1.1</f>
        <v>7466.7274000000007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200</v>
      </c>
    </row>
    <row r="4" spans="1:5" ht="15" customHeight="1" thickTop="1">
      <c r="A4" s="32" t="s">
        <v>308</v>
      </c>
      <c r="B4" s="30">
        <v>100</v>
      </c>
      <c r="C4" s="60">
        <f>VLOOKUP(A4,'재료별 단가'!$A$3:$E$99,4,FALSE)*B4</f>
        <v>565.5</v>
      </c>
      <c r="D4" s="40" t="s">
        <v>89</v>
      </c>
      <c r="E4" s="36">
        <f>SUM(B4:B15)/E3</f>
        <v>13.17</v>
      </c>
    </row>
    <row r="5" spans="1:5" ht="15" customHeight="1" thickBot="1">
      <c r="A5" s="32" t="s">
        <v>114</v>
      </c>
      <c r="B5" s="30">
        <v>900</v>
      </c>
      <c r="C5" s="60">
        <f>VLOOKUP(A5,'재료별 단가'!$A$3:$E$99,4,FALSE)*B5</f>
        <v>922.49999999999989</v>
      </c>
      <c r="D5" s="103" t="s">
        <v>91</v>
      </c>
      <c r="E5" s="104">
        <f>E2/E4</f>
        <v>566.94968868640854</v>
      </c>
    </row>
    <row r="6" spans="1:5" ht="15" customHeight="1">
      <c r="A6" s="32" t="s">
        <v>275</v>
      </c>
      <c r="B6" s="30">
        <v>50</v>
      </c>
      <c r="C6" s="60">
        <f>VLOOKUP(A6,'재료별 단가'!$A$3:$E$99,4,FALSE)*B6</f>
        <v>1050</v>
      </c>
      <c r="D6" s="140"/>
      <c r="E6" s="141"/>
    </row>
    <row r="7" spans="1:5" ht="15" customHeight="1">
      <c r="A7" s="32" t="s">
        <v>118</v>
      </c>
      <c r="B7" s="30">
        <v>750</v>
      </c>
      <c r="C7" s="60">
        <f>VLOOKUP(A7,'재료별 단가'!$A$3:$E$99,4,FALSE)*B7</f>
        <v>0</v>
      </c>
      <c r="D7" s="132"/>
      <c r="E7" s="133"/>
    </row>
    <row r="8" spans="1:5" ht="15" customHeight="1">
      <c r="A8" s="32" t="s">
        <v>119</v>
      </c>
      <c r="B8" s="30">
        <v>4</v>
      </c>
      <c r="C8" s="60">
        <f>VLOOKUP(A8,'재료별 단가'!$A$3:$E$99,4,FALSE)*B8</f>
        <v>46.183999999999997</v>
      </c>
      <c r="D8" s="132"/>
      <c r="E8" s="133"/>
    </row>
    <row r="9" spans="1:5" ht="15" customHeight="1">
      <c r="A9" s="32" t="s">
        <v>118</v>
      </c>
      <c r="B9" s="30">
        <v>40</v>
      </c>
      <c r="C9" s="60">
        <f>VLOOKUP(A9,'재료별 단가'!$A$3:$E$99,4,FALSE)*B9</f>
        <v>0</v>
      </c>
      <c r="D9" s="132"/>
      <c r="E9" s="133"/>
    </row>
    <row r="10" spans="1:5" ht="15" customHeight="1">
      <c r="A10" s="32" t="s">
        <v>157</v>
      </c>
      <c r="B10" s="30">
        <v>100</v>
      </c>
      <c r="C10" s="60">
        <f>VLOOKUP(A10,'재료별 단가'!$A$3:$E$99,4,FALSE)*B10</f>
        <v>51.249999999999993</v>
      </c>
      <c r="D10" s="132"/>
      <c r="E10" s="133"/>
    </row>
    <row r="11" spans="1:5" ht="15" customHeight="1">
      <c r="A11" s="32" t="s">
        <v>121</v>
      </c>
      <c r="B11" s="30">
        <v>20</v>
      </c>
      <c r="C11" s="60">
        <f>VLOOKUP(A11,'재료별 단가'!$A$3:$E$99,4,FALSE)*B11</f>
        <v>44</v>
      </c>
      <c r="D11" s="132"/>
      <c r="E11" s="133"/>
    </row>
    <row r="12" spans="1:5" ht="15" customHeight="1">
      <c r="A12" s="32" t="s">
        <v>144</v>
      </c>
      <c r="B12" s="30">
        <v>100</v>
      </c>
      <c r="C12" s="60">
        <f>VLOOKUP(A12,'재료별 단가'!$A$3:$E$99,4,FALSE)*B12</f>
        <v>2100</v>
      </c>
      <c r="D12" s="132"/>
      <c r="E12" s="133"/>
    </row>
    <row r="13" spans="1:5" ht="15" customHeight="1">
      <c r="A13" s="32" t="s">
        <v>279</v>
      </c>
      <c r="B13" s="30">
        <v>150</v>
      </c>
      <c r="C13" s="60">
        <f>VLOOKUP(A13,'재료별 단가'!$A$3:$E$99,4,FALSE)*B13</f>
        <v>675</v>
      </c>
      <c r="D13" s="132" t="s">
        <v>311</v>
      </c>
      <c r="E13" s="133"/>
    </row>
    <row r="14" spans="1:5" ht="15" customHeight="1">
      <c r="A14" s="32" t="s">
        <v>291</v>
      </c>
      <c r="B14" s="30">
        <v>210</v>
      </c>
      <c r="C14" s="60">
        <f>VLOOKUP(A14,'재료별 단가'!$A$3:$E$99,4,FALSE)*B14</f>
        <v>661.5</v>
      </c>
      <c r="D14" s="132"/>
      <c r="E14" s="133"/>
    </row>
    <row r="15" spans="1:5" ht="15" customHeight="1">
      <c r="A15" s="32" t="s">
        <v>292</v>
      </c>
      <c r="B15" s="30">
        <v>210</v>
      </c>
      <c r="C15" s="60">
        <f>VLOOKUP(A15,'재료별 단가'!$A$3:$E$99,4,FALSE)*B15</f>
        <v>672</v>
      </c>
      <c r="D15" s="132"/>
      <c r="E15" s="133"/>
    </row>
    <row r="16" spans="1:5" ht="15" customHeight="1" thickBot="1">
      <c r="A16" s="33" t="s">
        <v>97</v>
      </c>
      <c r="B16" s="45"/>
      <c r="C16" s="45">
        <f>SUM(C4:C15)</f>
        <v>6787.9340000000002</v>
      </c>
      <c r="D16" s="142"/>
      <c r="E16" s="143"/>
    </row>
    <row r="17" spans="1:5" ht="15" customHeight="1">
      <c r="A17" s="105" t="s">
        <v>145</v>
      </c>
      <c r="B17" s="112"/>
      <c r="C17" s="112"/>
      <c r="D17" s="114"/>
      <c r="E17" s="115"/>
    </row>
    <row r="18" spans="1:5" ht="15" customHeight="1" thickBot="1">
      <c r="A18" s="106">
        <v>3500</v>
      </c>
      <c r="B18" s="112"/>
      <c r="C18" s="112"/>
      <c r="D18" s="114"/>
      <c r="E18" s="115"/>
    </row>
    <row r="19" spans="1:5" ht="15" customHeight="1">
      <c r="A19" s="105" t="s">
        <v>146</v>
      </c>
      <c r="B19" s="112"/>
      <c r="C19" s="112"/>
      <c r="D19" s="114"/>
      <c r="E19" s="115"/>
    </row>
    <row r="20" spans="1:5" ht="15" customHeight="1" thickBot="1">
      <c r="A20" s="107">
        <f>E5/A18</f>
        <v>0.16198562533897387</v>
      </c>
      <c r="B20" s="113"/>
      <c r="C20" s="113"/>
      <c r="D20" s="116"/>
      <c r="E20" s="117"/>
    </row>
  </sheetData>
  <mergeCells count="7">
    <mergeCell ref="D16:E16"/>
    <mergeCell ref="D13:E15"/>
    <mergeCell ref="B1:E1"/>
    <mergeCell ref="A2:A3"/>
    <mergeCell ref="B2:C2"/>
    <mergeCell ref="D6:E9"/>
    <mergeCell ref="D10:E12"/>
  </mergeCells>
  <phoneticPr fontId="5" type="noConversion"/>
  <pageMargins left="0.25" right="0.25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49"/>
  <sheetViews>
    <sheetView zoomScale="115" zoomScaleNormal="115" workbookViewId="0">
      <selection activeCell="B22" sqref="B22"/>
    </sheetView>
  </sheetViews>
  <sheetFormatPr defaultRowHeight="12"/>
  <cols>
    <col min="1" max="1" width="13.375" style="1" customWidth="1"/>
    <col min="2" max="3" width="15" style="1" customWidth="1"/>
    <col min="4" max="4" width="14.875" style="1" customWidth="1"/>
    <col min="5" max="5" width="12.75" style="1" customWidth="1"/>
    <col min="6" max="16384" width="9" style="1"/>
  </cols>
  <sheetData>
    <row r="1" spans="1:5" ht="15" customHeight="1" thickBot="1">
      <c r="A1" s="35" t="s">
        <v>84</v>
      </c>
      <c r="B1" s="134" t="s">
        <v>298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10" t="s">
        <v>122</v>
      </c>
      <c r="E2" s="59">
        <f>C34*1.1</f>
        <v>5257.3774000000003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400</v>
      </c>
    </row>
    <row r="4" spans="1:5" ht="15" customHeight="1" thickTop="1">
      <c r="A4" s="32" t="s">
        <v>308</v>
      </c>
      <c r="B4" s="30">
        <v>100</v>
      </c>
      <c r="C4" s="60">
        <f>VLOOKUP(A4,'재료별 단가'!$A$3:$E$99,4,FALSE)*B4</f>
        <v>565.5</v>
      </c>
      <c r="D4" s="40" t="s">
        <v>89</v>
      </c>
      <c r="E4" s="36">
        <f>SUM(B4:B33)/E3</f>
        <v>5.16</v>
      </c>
    </row>
    <row r="5" spans="1:5" ht="15" customHeight="1" thickBot="1">
      <c r="A5" s="32" t="s">
        <v>114</v>
      </c>
      <c r="B5" s="30">
        <v>900</v>
      </c>
      <c r="C5" s="60">
        <f>VLOOKUP(A5,'재료별 단가'!$A$3:$E$99,4,FALSE)*B5</f>
        <v>922.49999999999989</v>
      </c>
      <c r="D5" s="103" t="s">
        <v>91</v>
      </c>
      <c r="E5" s="104">
        <f>E2/E4</f>
        <v>1018.8715891472868</v>
      </c>
    </row>
    <row r="6" spans="1:5" ht="15" customHeight="1">
      <c r="A6" s="32" t="s">
        <v>275</v>
      </c>
      <c r="B6" s="30">
        <v>50</v>
      </c>
      <c r="C6" s="60">
        <f>VLOOKUP(A6,'재료별 단가'!$A$3:$E$99,4,FALSE)*B6</f>
        <v>1050</v>
      </c>
      <c r="D6" s="164"/>
      <c r="E6" s="165"/>
    </row>
    <row r="7" spans="1:5" ht="15" customHeight="1">
      <c r="A7" s="32" t="s">
        <v>118</v>
      </c>
      <c r="B7" s="30">
        <v>750</v>
      </c>
      <c r="C7" s="60">
        <f>VLOOKUP(A7,'재료별 단가'!$A$3:$E$99,4,FALSE)*B7</f>
        <v>0</v>
      </c>
      <c r="D7" s="140"/>
      <c r="E7" s="141"/>
    </row>
    <row r="8" spans="1:5" ht="15" customHeight="1">
      <c r="A8" s="32" t="s">
        <v>119</v>
      </c>
      <c r="B8" s="30">
        <v>4</v>
      </c>
      <c r="C8" s="60">
        <f>VLOOKUP(A8,'재료별 단가'!$A$3:$E$99,4,FALSE)*B8</f>
        <v>46.183999999999997</v>
      </c>
      <c r="D8" s="132"/>
      <c r="E8" s="133"/>
    </row>
    <row r="9" spans="1:5" ht="15" customHeight="1">
      <c r="A9" s="32" t="s">
        <v>118</v>
      </c>
      <c r="B9" s="30">
        <v>40</v>
      </c>
      <c r="C9" s="60">
        <f>VLOOKUP(A9,'재료별 단가'!$A$3:$E$99,4,FALSE)*B9</f>
        <v>0</v>
      </c>
      <c r="D9" s="132"/>
      <c r="E9" s="133"/>
    </row>
    <row r="10" spans="1:5" ht="15" customHeight="1">
      <c r="A10" s="32" t="s">
        <v>157</v>
      </c>
      <c r="B10" s="30">
        <v>100</v>
      </c>
      <c r="C10" s="60">
        <f>VLOOKUP(A10,'재료별 단가'!$A$3:$E$99,4,FALSE)*B10</f>
        <v>51.249999999999993</v>
      </c>
      <c r="D10" s="132"/>
      <c r="E10" s="133"/>
    </row>
    <row r="11" spans="1:5" ht="15" customHeight="1">
      <c r="A11" s="32" t="s">
        <v>121</v>
      </c>
      <c r="B11" s="30">
        <v>20</v>
      </c>
      <c r="C11" s="60">
        <f>VLOOKUP(A11,'재료별 단가'!$A$3:$E$99,4,FALSE)*B11</f>
        <v>44</v>
      </c>
      <c r="D11" s="132"/>
      <c r="E11" s="133"/>
    </row>
    <row r="12" spans="1:5" ht="15" customHeight="1">
      <c r="A12" s="32" t="s">
        <v>144</v>
      </c>
      <c r="B12" s="30">
        <v>100</v>
      </c>
      <c r="C12" s="60">
        <f>VLOOKUP(A12,'재료별 단가'!$A$3:$E$99,4,FALSE)*B12</f>
        <v>2100</v>
      </c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32"/>
      <c r="E15" s="133"/>
    </row>
    <row r="16" spans="1:5" ht="15" customHeight="1">
      <c r="A16" s="32"/>
      <c r="B16" s="30"/>
      <c r="C16" s="60"/>
      <c r="D16" s="150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60"/>
      <c r="D18" s="132"/>
      <c r="E18" s="133"/>
    </row>
    <row r="19" spans="1:5" ht="15" customHeight="1">
      <c r="A19" s="32"/>
      <c r="B19" s="30"/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 t="s">
        <v>75</v>
      </c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/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 t="s">
        <v>75</v>
      </c>
      <c r="C26" s="43"/>
      <c r="D26" s="132"/>
      <c r="E26" s="133"/>
    </row>
    <row r="27" spans="1:5" ht="15" customHeight="1">
      <c r="A27" s="32"/>
      <c r="B27" s="30"/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3"/>
      <c r="D32" s="132"/>
      <c r="E32" s="133"/>
    </row>
    <row r="33" spans="1:5" ht="15" customHeight="1">
      <c r="A33" s="32"/>
      <c r="B33" s="30" t="s">
        <v>75</v>
      </c>
      <c r="C33" s="42" t="s">
        <v>75</v>
      </c>
      <c r="D33" s="132"/>
      <c r="E33" s="133"/>
    </row>
    <row r="34" spans="1:5" ht="15" customHeight="1">
      <c r="A34" s="33" t="s">
        <v>97</v>
      </c>
      <c r="B34" s="45"/>
      <c r="C34" s="45">
        <f>SUM(C4:C33)</f>
        <v>4779.4340000000002</v>
      </c>
      <c r="D34" s="142"/>
      <c r="E34" s="143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>
      <c r="A44" s="34"/>
      <c r="B44" s="144"/>
      <c r="C44" s="144"/>
      <c r="D44" s="146"/>
      <c r="E44" s="147"/>
    </row>
    <row r="45" spans="1:5" ht="15" customHeight="1" thickBot="1">
      <c r="A45" s="34"/>
      <c r="B45" s="144"/>
      <c r="C45" s="144"/>
      <c r="D45" s="146"/>
      <c r="E45" s="147"/>
    </row>
    <row r="46" spans="1:5" ht="15" customHeight="1">
      <c r="A46" s="105" t="s">
        <v>145</v>
      </c>
      <c r="B46" s="144"/>
      <c r="C46" s="144"/>
      <c r="D46" s="146"/>
      <c r="E46" s="147"/>
    </row>
    <row r="47" spans="1:5" ht="15" customHeight="1" thickBot="1">
      <c r="A47" s="106">
        <v>5000</v>
      </c>
      <c r="B47" s="144"/>
      <c r="C47" s="144"/>
      <c r="D47" s="146"/>
      <c r="E47" s="147"/>
    </row>
    <row r="48" spans="1:5" ht="15" customHeight="1">
      <c r="A48" s="105" t="s">
        <v>146</v>
      </c>
      <c r="B48" s="144"/>
      <c r="C48" s="144"/>
      <c r="D48" s="146"/>
      <c r="E48" s="147"/>
    </row>
    <row r="49" spans="1:5" ht="15" customHeight="1" thickBot="1">
      <c r="A49" s="107">
        <f>E5/A47</f>
        <v>0.20377431782945737</v>
      </c>
      <c r="B49" s="145"/>
      <c r="C49" s="145"/>
      <c r="D49" s="148"/>
      <c r="E49" s="149"/>
    </row>
  </sheetData>
  <mergeCells count="15">
    <mergeCell ref="D34:E34"/>
    <mergeCell ref="B35:C49"/>
    <mergeCell ref="D35:E49"/>
    <mergeCell ref="D16:E18"/>
    <mergeCell ref="D19:E21"/>
    <mergeCell ref="D22:E24"/>
    <mergeCell ref="D25:E27"/>
    <mergeCell ref="D28:E30"/>
    <mergeCell ref="D31:E33"/>
    <mergeCell ref="D13:E15"/>
    <mergeCell ref="B1:E1"/>
    <mergeCell ref="A2:A3"/>
    <mergeCell ref="B2:C2"/>
    <mergeCell ref="D7:E9"/>
    <mergeCell ref="D10:E12"/>
  </mergeCells>
  <phoneticPr fontId="5" type="noConversion"/>
  <pageMargins left="0.25" right="0.25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B52" sqref="B52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296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11" t="s">
        <v>122</v>
      </c>
      <c r="E2" s="59">
        <f>C33*1.1</f>
        <v>30262.481799371755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90</v>
      </c>
    </row>
    <row r="4" spans="1:5" ht="15" customHeight="1" thickTop="1">
      <c r="A4" s="32" t="s">
        <v>114</v>
      </c>
      <c r="B4" s="30">
        <v>450</v>
      </c>
      <c r="C4" s="60">
        <f>VLOOKUP(A4,'재료별 단가'!$A$3:$E$99,4,FALSE)*B4</f>
        <v>461.24999999999994</v>
      </c>
      <c r="D4" s="40" t="s">
        <v>89</v>
      </c>
      <c r="E4" s="36">
        <f>SUM(B4:B32)/E3</f>
        <v>56.611111111111114</v>
      </c>
    </row>
    <row r="5" spans="1:5" ht="15" customHeight="1" thickBot="1">
      <c r="A5" s="32" t="s">
        <v>118</v>
      </c>
      <c r="B5" s="30">
        <v>450</v>
      </c>
      <c r="C5" s="60">
        <f>VLOOKUP(A5,'재료별 단가'!$A$3:$E$99,4,FALSE)*B5</f>
        <v>0</v>
      </c>
      <c r="D5" s="103" t="s">
        <v>91</v>
      </c>
      <c r="E5" s="104">
        <f>E2/E4</f>
        <v>534.56788261893189</v>
      </c>
    </row>
    <row r="6" spans="1:5" ht="15" customHeight="1">
      <c r="A6" s="32" t="s">
        <v>141</v>
      </c>
      <c r="B6" s="30">
        <v>5</v>
      </c>
      <c r="C6" s="60">
        <f>VLOOKUP(A6,'재료별 단가'!$A$3:$E$99,4,FALSE)*B6</f>
        <v>18.189999999999998</v>
      </c>
      <c r="D6" s="140"/>
      <c r="E6" s="141"/>
    </row>
    <row r="7" spans="1:5" ht="15" customHeight="1">
      <c r="A7" s="32"/>
      <c r="B7" s="30"/>
      <c r="C7" s="60"/>
      <c r="D7" s="132"/>
      <c r="E7" s="133"/>
    </row>
    <row r="8" spans="1:5" ht="15" customHeight="1">
      <c r="A8" s="32" t="s">
        <v>114</v>
      </c>
      <c r="B8" s="30">
        <v>750</v>
      </c>
      <c r="C8" s="60">
        <f>VLOOKUP(A8,'재료별 단가'!$A$3:$E$99,4,FALSE)*B8</f>
        <v>768.74999999999989</v>
      </c>
      <c r="D8" s="132"/>
      <c r="E8" s="133"/>
    </row>
    <row r="9" spans="1:5" ht="15" customHeight="1">
      <c r="A9" s="32" t="s">
        <v>172</v>
      </c>
      <c r="B9" s="30">
        <v>300</v>
      </c>
      <c r="C9" s="60">
        <f>VLOOKUP(A9,'재료별 단가'!$A$3:$E$99,4,FALSE)*B9</f>
        <v>1329.3963254593175</v>
      </c>
      <c r="D9" s="132"/>
      <c r="E9" s="133"/>
    </row>
    <row r="10" spans="1:5" ht="15" customHeight="1">
      <c r="A10" s="32" t="s">
        <v>116</v>
      </c>
      <c r="B10" s="30">
        <v>60</v>
      </c>
      <c r="C10" s="60">
        <f>VLOOKUP(A10,'재료별 단가'!$A$3:$E$99,4,FALSE)*B10</f>
        <v>74</v>
      </c>
      <c r="D10" s="132"/>
      <c r="E10" s="133"/>
    </row>
    <row r="11" spans="1:5" ht="15" customHeight="1">
      <c r="A11" s="32" t="s">
        <v>121</v>
      </c>
      <c r="B11" s="30">
        <v>30</v>
      </c>
      <c r="C11" s="60">
        <f>VLOOKUP(A11,'재료별 단가'!$A$3:$E$99,4,FALSE)*B11</f>
        <v>66</v>
      </c>
      <c r="D11" s="132"/>
      <c r="E11" s="133"/>
    </row>
    <row r="12" spans="1:5" ht="15" customHeight="1">
      <c r="A12" s="32" t="s">
        <v>141</v>
      </c>
      <c r="B12" s="30">
        <v>10</v>
      </c>
      <c r="C12" s="60">
        <f>VLOOKUP(A12,'재료별 단가'!$A$3:$E$99,4,FALSE)*B12</f>
        <v>36.379999999999995</v>
      </c>
      <c r="D12" s="132"/>
      <c r="E12" s="133"/>
    </row>
    <row r="13" spans="1:5" ht="15" customHeight="1">
      <c r="A13" s="32" t="s">
        <v>157</v>
      </c>
      <c r="B13" s="30">
        <v>150</v>
      </c>
      <c r="C13" s="60">
        <f>VLOOKUP(A13,'재료별 단가'!$A$3:$E$99,4,FALSE)*B13</f>
        <v>76.875</v>
      </c>
      <c r="D13" s="132"/>
      <c r="E13" s="133"/>
    </row>
    <row r="14" spans="1:5" ht="15" customHeight="1">
      <c r="A14" s="32" t="s">
        <v>142</v>
      </c>
      <c r="B14" s="30">
        <v>40</v>
      </c>
      <c r="C14" s="60">
        <f>VLOOKUP(A14,'재료별 단가'!$A$3:$E$99,4,FALSE)*B14</f>
        <v>511.01321585903088</v>
      </c>
      <c r="D14" s="132"/>
      <c r="E14" s="133"/>
    </row>
    <row r="15" spans="1:5" ht="15" customHeight="1">
      <c r="A15" s="32" t="s">
        <v>118</v>
      </c>
      <c r="B15" s="30">
        <v>550</v>
      </c>
      <c r="C15" s="60">
        <f>VLOOKUP(A15,'재료별 단가'!$A$3:$E$99,4,FALSE)*B15</f>
        <v>0</v>
      </c>
      <c r="D15" s="150"/>
      <c r="E15" s="133"/>
    </row>
    <row r="16" spans="1:5" ht="15" customHeight="1">
      <c r="A16" s="32" t="s">
        <v>143</v>
      </c>
      <c r="B16" s="30">
        <v>180</v>
      </c>
      <c r="C16" s="60">
        <f>VLOOKUP(A16,'재료별 단가'!$A$3:$E$99,4,FALSE)*B16</f>
        <v>1497.6000000000001</v>
      </c>
      <c r="D16" s="132"/>
      <c r="E16" s="133"/>
    </row>
    <row r="17" spans="1:5" ht="15" customHeight="1">
      <c r="A17" s="32" t="s">
        <v>152</v>
      </c>
      <c r="B17" s="30">
        <v>50</v>
      </c>
      <c r="C17" s="60">
        <f>VLOOKUP(A17,'재료별 단가'!$A$3:$E$99,4,FALSE)*B17</f>
        <v>483.33333333333331</v>
      </c>
      <c r="D17" s="132"/>
      <c r="E17" s="133"/>
    </row>
    <row r="18" spans="1:5" ht="15" customHeight="1">
      <c r="A18" s="32" t="s">
        <v>144</v>
      </c>
      <c r="B18" s="30">
        <v>270</v>
      </c>
      <c r="C18" s="60">
        <f>VLOOKUP(A18,'재료별 단가'!$A$3:$E$99,4,FALSE)*B18</f>
        <v>5670</v>
      </c>
      <c r="D18" s="132"/>
      <c r="E18" s="133"/>
    </row>
    <row r="19" spans="1:5" ht="15" customHeight="1">
      <c r="A19" s="32" t="s">
        <v>151</v>
      </c>
      <c r="B19" s="30">
        <v>180</v>
      </c>
      <c r="C19" s="60">
        <f>VLOOKUP(A19,'재료별 단가'!$A$3:$E$99,4,FALSE)*B19</f>
        <v>785.52</v>
      </c>
      <c r="D19" s="132"/>
      <c r="E19" s="133"/>
    </row>
    <row r="20" spans="1:5" ht="15" customHeight="1">
      <c r="A20" s="32" t="s">
        <v>153</v>
      </c>
      <c r="B20" s="30">
        <v>120</v>
      </c>
      <c r="C20" s="60">
        <f>VLOOKUP(A20,'재료별 단가'!$A$3:$E$99,4,FALSE)*B20</f>
        <v>693.33333333333337</v>
      </c>
      <c r="D20" s="132"/>
      <c r="E20" s="133"/>
    </row>
    <row r="21" spans="1:5" ht="15" customHeight="1">
      <c r="A21" s="32" t="s">
        <v>134</v>
      </c>
      <c r="B21" s="30">
        <v>1500</v>
      </c>
      <c r="C21" s="60">
        <f>VLOOKUP(A21,'재료별 단가'!$A$3:$E$99,4,FALSE)*B21</f>
        <v>15039.705882352942</v>
      </c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27511.347090337957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2800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0.19091710093533282</v>
      </c>
      <c r="B48" s="145"/>
      <c r="C48" s="145"/>
      <c r="D48" s="148"/>
      <c r="E48" s="149"/>
    </row>
  </sheetData>
  <mergeCells count="15">
    <mergeCell ref="D12:E14"/>
    <mergeCell ref="B1:E1"/>
    <mergeCell ref="A2:A3"/>
    <mergeCell ref="B2:C2"/>
    <mergeCell ref="D6:E8"/>
    <mergeCell ref="D9:E11"/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14"/>
  <sheetViews>
    <sheetView zoomScale="115" zoomScaleNormal="115" workbookViewId="0">
      <selection activeCell="B26" sqref="B26"/>
    </sheetView>
  </sheetViews>
  <sheetFormatPr defaultRowHeight="12"/>
  <cols>
    <col min="1" max="1" width="18.625" style="1" customWidth="1"/>
    <col min="2" max="3" width="15" style="1" customWidth="1"/>
    <col min="4" max="4" width="14.875" style="1" customWidth="1"/>
    <col min="5" max="5" width="12.75" style="1" customWidth="1"/>
    <col min="6" max="16384" width="9" style="1"/>
  </cols>
  <sheetData>
    <row r="1" spans="1:5" ht="15" customHeight="1" thickBot="1">
      <c r="A1" s="35" t="s">
        <v>84</v>
      </c>
      <c r="B1" s="134" t="s">
        <v>305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18" t="s">
        <v>122</v>
      </c>
      <c r="E2" s="59">
        <f>C10*1.1</f>
        <v>4598.7501204819282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280</v>
      </c>
    </row>
    <row r="4" spans="1:5" ht="15" customHeight="1" thickTop="1">
      <c r="A4" s="32" t="s">
        <v>299</v>
      </c>
      <c r="B4" s="30">
        <v>250</v>
      </c>
      <c r="C4" s="60">
        <f>VLOOKUP(A4,'재료별 단가'!$A$3:$E$99,4,FALSE)*B4</f>
        <v>4000</v>
      </c>
      <c r="D4" s="40" t="s">
        <v>89</v>
      </c>
      <c r="E4" s="36">
        <f>SUM(B4:B9)/E3</f>
        <v>5.3285714285714283</v>
      </c>
    </row>
    <row r="5" spans="1:5" ht="15" customHeight="1" thickBot="1">
      <c r="A5" s="32" t="s">
        <v>300</v>
      </c>
      <c r="B5" s="30">
        <v>120</v>
      </c>
      <c r="C5" s="60">
        <f>VLOOKUP(A5,'재료별 단가'!$A$3:$E$99,4,FALSE)*B5</f>
        <v>148</v>
      </c>
      <c r="D5" s="103" t="s">
        <v>91</v>
      </c>
      <c r="E5" s="104">
        <f>E2/E4</f>
        <v>863.03621564004015</v>
      </c>
    </row>
    <row r="6" spans="1:5" ht="15" customHeight="1">
      <c r="A6" s="32" t="s">
        <v>301</v>
      </c>
      <c r="B6" s="30">
        <v>20</v>
      </c>
      <c r="C6" s="60">
        <f>VLOOKUP(A6,'재료별 단가'!$A$3:$E$99,4,FALSE)*B6</f>
        <v>20.481927710843376</v>
      </c>
      <c r="D6" s="158"/>
      <c r="E6" s="159"/>
    </row>
    <row r="7" spans="1:5" ht="15" customHeight="1">
      <c r="A7" s="32" t="s">
        <v>303</v>
      </c>
      <c r="B7" s="30">
        <v>1000</v>
      </c>
      <c r="C7" s="60">
        <f>VLOOKUP(A7,'재료별 단가'!$A$3:$E$99,4,FALSE)*B7</f>
        <v>0</v>
      </c>
      <c r="D7" s="160"/>
      <c r="E7" s="161"/>
    </row>
    <row r="8" spans="1:5" ht="15" customHeight="1">
      <c r="A8" s="32" t="s">
        <v>304</v>
      </c>
      <c r="B8" s="30">
        <v>100</v>
      </c>
      <c r="C8" s="60">
        <v>7.8</v>
      </c>
      <c r="D8" s="160"/>
      <c r="E8" s="161"/>
    </row>
    <row r="9" spans="1:5" ht="15" customHeight="1">
      <c r="A9" s="32" t="s">
        <v>302</v>
      </c>
      <c r="B9" s="30">
        <v>2</v>
      </c>
      <c r="C9" s="60">
        <f>VLOOKUP(A9,'재료별 단가'!$A$3:$E$99,4,FALSE)*B9</f>
        <v>4.4000000000000004</v>
      </c>
      <c r="D9" s="160"/>
      <c r="E9" s="161"/>
    </row>
    <row r="10" spans="1:5" ht="15" customHeight="1" thickBot="1">
      <c r="A10" s="33" t="s">
        <v>97</v>
      </c>
      <c r="B10" s="45"/>
      <c r="C10" s="45">
        <f>SUM(C4:C9)</f>
        <v>4180.6819277108434</v>
      </c>
      <c r="D10" s="160"/>
      <c r="E10" s="161"/>
    </row>
    <row r="11" spans="1:5" ht="15" customHeight="1">
      <c r="A11" s="105" t="s">
        <v>145</v>
      </c>
      <c r="B11" s="112"/>
      <c r="C11" s="112"/>
      <c r="D11" s="160"/>
      <c r="E11" s="161"/>
    </row>
    <row r="12" spans="1:5" ht="15" customHeight="1" thickBot="1">
      <c r="A12" s="106">
        <v>6000</v>
      </c>
      <c r="B12" s="112"/>
      <c r="C12" s="112"/>
      <c r="D12" s="160"/>
      <c r="E12" s="161"/>
    </row>
    <row r="13" spans="1:5" ht="15" customHeight="1">
      <c r="A13" s="105" t="s">
        <v>146</v>
      </c>
      <c r="B13" s="112"/>
      <c r="C13" s="112"/>
      <c r="D13" s="160"/>
      <c r="E13" s="161"/>
    </row>
    <row r="14" spans="1:5" ht="15" customHeight="1" thickBot="1">
      <c r="A14" s="107">
        <f>E5/A12</f>
        <v>0.14383936927334001</v>
      </c>
      <c r="B14" s="113"/>
      <c r="C14" s="113"/>
      <c r="D14" s="162"/>
      <c r="E14" s="163"/>
    </row>
  </sheetData>
  <mergeCells count="4">
    <mergeCell ref="D6:E14"/>
    <mergeCell ref="B1:E1"/>
    <mergeCell ref="A2:A3"/>
    <mergeCell ref="B2:C2"/>
  </mergeCells>
  <phoneticPr fontId="5" type="noConversion"/>
  <pageMargins left="0.25" right="0.25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14"/>
  <sheetViews>
    <sheetView tabSelected="1" zoomScale="115" zoomScaleNormal="115" workbookViewId="0">
      <selection activeCell="B22" sqref="B22"/>
    </sheetView>
  </sheetViews>
  <sheetFormatPr defaultRowHeight="12"/>
  <cols>
    <col min="1" max="1" width="18.625" style="1" customWidth="1"/>
    <col min="2" max="3" width="15" style="1" customWidth="1"/>
    <col min="4" max="4" width="14.875" style="1" customWidth="1"/>
    <col min="5" max="5" width="12.75" style="1" customWidth="1"/>
    <col min="6" max="16384" width="9" style="1"/>
  </cols>
  <sheetData>
    <row r="1" spans="1:5" ht="15" customHeight="1" thickBot="1">
      <c r="A1" s="35" t="s">
        <v>84</v>
      </c>
      <c r="B1" s="134" t="s">
        <v>306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21" t="s">
        <v>122</v>
      </c>
      <c r="E2" s="59">
        <f>C10*1.1</f>
        <v>3061.666666666667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580</v>
      </c>
    </row>
    <row r="4" spans="1:5" ht="15" customHeight="1" thickTop="1">
      <c r="A4" s="32" t="s">
        <v>312</v>
      </c>
      <c r="B4" s="30">
        <v>30</v>
      </c>
      <c r="C4" s="60">
        <f>VLOOKUP(A4,'재료별 단가'!$A$3:$E$99,4,FALSE)*B4</f>
        <v>150</v>
      </c>
      <c r="D4" s="40" t="s">
        <v>89</v>
      </c>
      <c r="E4" s="36">
        <v>6</v>
      </c>
    </row>
    <row r="5" spans="1:5" ht="15" customHeight="1" thickBot="1">
      <c r="A5" s="32" t="s">
        <v>194</v>
      </c>
      <c r="B5" s="30">
        <v>150</v>
      </c>
      <c r="C5" s="60">
        <f>VLOOKUP(A5,'재료별 단가'!$A$3:$E$99,4,FALSE)*B5</f>
        <v>1933.3333333333335</v>
      </c>
      <c r="D5" s="103" t="s">
        <v>91</v>
      </c>
      <c r="E5" s="104">
        <f>E2/E4</f>
        <v>510.27777777777783</v>
      </c>
    </row>
    <row r="6" spans="1:5" ht="15" customHeight="1">
      <c r="A6" s="32" t="s">
        <v>309</v>
      </c>
      <c r="B6" s="30">
        <v>800</v>
      </c>
      <c r="C6" s="60">
        <f>VLOOKUP(A6,'재료별 단가'!$A$3:$E$99,4,FALSE)*B6</f>
        <v>700</v>
      </c>
      <c r="D6" s="158"/>
      <c r="E6" s="159"/>
    </row>
    <row r="7" spans="1:5" ht="15" customHeight="1">
      <c r="A7" s="32"/>
      <c r="B7" s="30"/>
      <c r="C7" s="60"/>
      <c r="D7" s="160"/>
      <c r="E7" s="161"/>
    </row>
    <row r="8" spans="1:5" ht="15" customHeight="1">
      <c r="A8" s="32"/>
      <c r="B8" s="30"/>
      <c r="C8" s="60"/>
      <c r="D8" s="160"/>
      <c r="E8" s="161"/>
    </row>
    <row r="9" spans="1:5" ht="15" customHeight="1">
      <c r="A9" s="32"/>
      <c r="B9" s="30"/>
      <c r="C9" s="60"/>
      <c r="D9" s="160"/>
      <c r="E9" s="161"/>
    </row>
    <row r="10" spans="1:5" ht="15" customHeight="1" thickBot="1">
      <c r="A10" s="33" t="s">
        <v>97</v>
      </c>
      <c r="B10" s="45"/>
      <c r="C10" s="45">
        <f>SUM(C4:C9)</f>
        <v>2783.3333333333335</v>
      </c>
      <c r="D10" s="160"/>
      <c r="E10" s="161"/>
    </row>
    <row r="11" spans="1:5" ht="15" customHeight="1">
      <c r="A11" s="105" t="s">
        <v>145</v>
      </c>
      <c r="B11" s="119"/>
      <c r="C11" s="119"/>
      <c r="D11" s="160"/>
      <c r="E11" s="161"/>
    </row>
    <row r="12" spans="1:5" ht="15" customHeight="1" thickBot="1">
      <c r="A12" s="106">
        <v>3500</v>
      </c>
      <c r="B12" s="119"/>
      <c r="C12" s="119"/>
      <c r="D12" s="160"/>
      <c r="E12" s="161"/>
    </row>
    <row r="13" spans="1:5" ht="15" customHeight="1">
      <c r="A13" s="105" t="s">
        <v>146</v>
      </c>
      <c r="B13" s="119"/>
      <c r="C13" s="119"/>
      <c r="D13" s="160"/>
      <c r="E13" s="161"/>
    </row>
    <row r="14" spans="1:5" ht="15" customHeight="1" thickBot="1">
      <c r="A14" s="107">
        <f>E5/A12</f>
        <v>0.14579365079365081</v>
      </c>
      <c r="B14" s="120"/>
      <c r="C14" s="120"/>
      <c r="D14" s="162"/>
      <c r="E14" s="163"/>
    </row>
  </sheetData>
  <mergeCells count="4">
    <mergeCell ref="B1:E1"/>
    <mergeCell ref="A2:A3"/>
    <mergeCell ref="B2:C2"/>
    <mergeCell ref="D6:E14"/>
  </mergeCells>
  <phoneticPr fontId="5" type="noConversion"/>
  <pageMargins left="0.25" right="0.25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D9" sqref="D9:E11"/>
    </sheetView>
  </sheetViews>
  <sheetFormatPr defaultRowHeight="12"/>
  <cols>
    <col min="1" max="1" width="15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309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121" t="s">
        <v>122</v>
      </c>
      <c r="E2" s="59">
        <f>C33*1.1</f>
        <v>1440.3246000000001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400</v>
      </c>
    </row>
    <row r="4" spans="1:5" ht="15" customHeight="1" thickTop="1">
      <c r="A4" s="32" t="s">
        <v>114</v>
      </c>
      <c r="B4" s="30">
        <v>1000</v>
      </c>
      <c r="C4" s="60">
        <f>VLOOKUP(A4,'재료별 단가'!$A$3:$E$99,4,FALSE)*B4</f>
        <v>1025</v>
      </c>
      <c r="D4" s="40" t="s">
        <v>89</v>
      </c>
      <c r="E4" s="36">
        <f>SUM(B4:B32)/E3</f>
        <v>4.4950000000000001</v>
      </c>
    </row>
    <row r="5" spans="1:5" ht="15" customHeight="1" thickBot="1">
      <c r="A5" s="32" t="s">
        <v>121</v>
      </c>
      <c r="B5" s="30">
        <v>22</v>
      </c>
      <c r="C5" s="60">
        <f>VLOOKUP(A5,'재료별 단가'!$A$3:$E$99,4,FALSE)*B5</f>
        <v>48.400000000000006</v>
      </c>
      <c r="D5" s="103" t="s">
        <v>91</v>
      </c>
      <c r="E5" s="104">
        <f>E2/E4</f>
        <v>320.42816462736374</v>
      </c>
    </row>
    <row r="6" spans="1:5" ht="15" customHeight="1">
      <c r="A6" s="32" t="s">
        <v>310</v>
      </c>
      <c r="B6" s="30">
        <v>16</v>
      </c>
      <c r="C6" s="60">
        <f>VLOOKUP(A6,'재료별 단가'!$A$3:$E$99,4,FALSE)*B6</f>
        <v>184.73599999999999</v>
      </c>
      <c r="D6" s="140"/>
      <c r="E6" s="141"/>
    </row>
    <row r="7" spans="1:5" ht="15" customHeight="1">
      <c r="A7" s="32" t="s">
        <v>118</v>
      </c>
      <c r="B7" s="30">
        <v>660</v>
      </c>
      <c r="C7" s="60">
        <f>VLOOKUP(A7,'재료별 단가'!$A$3:$E$99,4,FALSE)*B7</f>
        <v>0</v>
      </c>
      <c r="D7" s="132"/>
      <c r="E7" s="133"/>
    </row>
    <row r="8" spans="1:5" ht="15" customHeight="1">
      <c r="A8" s="32" t="s">
        <v>157</v>
      </c>
      <c r="B8" s="30">
        <v>100</v>
      </c>
      <c r="C8" s="60">
        <f>VLOOKUP(A8,'재료별 단가'!$A$3:$E$99,4,FALSE)*B8</f>
        <v>51.249999999999993</v>
      </c>
      <c r="D8" s="132"/>
      <c r="E8" s="133"/>
    </row>
    <row r="9" spans="1:5" ht="15" customHeight="1">
      <c r="A9" s="32"/>
      <c r="B9" s="30"/>
      <c r="C9" s="60"/>
      <c r="D9" s="132"/>
      <c r="E9" s="133"/>
    </row>
    <row r="10" spans="1:5" ht="15" customHeight="1">
      <c r="A10" s="32"/>
      <c r="B10" s="30"/>
      <c r="C10" s="60"/>
      <c r="D10" s="132"/>
      <c r="E10" s="133"/>
    </row>
    <row r="11" spans="1:5" ht="15" customHeight="1">
      <c r="A11" s="32"/>
      <c r="B11" s="30"/>
      <c r="C11" s="60"/>
      <c r="D11" s="132"/>
      <c r="E11" s="133"/>
    </row>
    <row r="12" spans="1:5" ht="15" customHeight="1">
      <c r="A12" s="32"/>
      <c r="B12" s="30"/>
      <c r="C12" s="60"/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/>
      <c r="B14" s="30"/>
      <c r="C14" s="60"/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60"/>
      <c r="D18" s="132"/>
      <c r="E18" s="133"/>
    </row>
    <row r="19" spans="1:5" ht="15" customHeight="1">
      <c r="A19" s="32"/>
      <c r="B19" s="30"/>
      <c r="C19" s="60"/>
      <c r="D19" s="132"/>
      <c r="E19" s="133"/>
    </row>
    <row r="20" spans="1:5" ht="15" customHeight="1">
      <c r="A20" s="32"/>
      <c r="B20" s="30"/>
      <c r="C20" s="60"/>
      <c r="D20" s="132"/>
      <c r="E20" s="133"/>
    </row>
    <row r="21" spans="1:5" ht="15" customHeight="1">
      <c r="A21" s="32"/>
      <c r="B21" s="30"/>
      <c r="C21" s="60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1309.386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3000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0.10680938820912125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B1:E1"/>
    <mergeCell ref="A2:A3"/>
    <mergeCell ref="B2:C2"/>
    <mergeCell ref="D6:E8"/>
    <mergeCell ref="D9:E11"/>
    <mergeCell ref="D12:E14"/>
  </mergeCells>
  <phoneticPr fontId="5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A18" sqref="A18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174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13285.41529833771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130</v>
      </c>
    </row>
    <row r="4" spans="1:5" ht="15" customHeight="1" thickTop="1">
      <c r="A4" s="32" t="s">
        <v>114</v>
      </c>
      <c r="B4" s="30">
        <v>250</v>
      </c>
      <c r="C4" s="60">
        <f>VLOOKUP(A4,'재료별 단가'!$A$3:$E$99,4,FALSE)*B4</f>
        <v>256.25</v>
      </c>
      <c r="D4" s="40" t="s">
        <v>89</v>
      </c>
      <c r="E4" s="36">
        <f>SUM(B4:B32)/E3</f>
        <v>28.846153846153847</v>
      </c>
    </row>
    <row r="5" spans="1:5" ht="15" customHeight="1" thickBot="1">
      <c r="A5" s="32" t="s">
        <v>172</v>
      </c>
      <c r="B5" s="30">
        <v>250</v>
      </c>
      <c r="C5" s="60">
        <f>VLOOKUP(A5,'재료별 단가'!$A$3:$E$99,4,FALSE)*B5</f>
        <v>1107.8302712160978</v>
      </c>
      <c r="D5" s="103" t="s">
        <v>91</v>
      </c>
      <c r="E5" s="104">
        <f>E2/E4</f>
        <v>460.56106367570726</v>
      </c>
    </row>
    <row r="6" spans="1:5" ht="15" customHeight="1">
      <c r="A6" s="32" t="s">
        <v>141</v>
      </c>
      <c r="B6" s="30">
        <v>4</v>
      </c>
      <c r="C6" s="60">
        <f>VLOOKUP(A6,'재료별 단가'!$A$3:$E$99,4,FALSE)*B6</f>
        <v>14.552</v>
      </c>
      <c r="D6" s="140"/>
      <c r="E6" s="141"/>
    </row>
    <row r="7" spans="1:5" ht="15" customHeight="1">
      <c r="A7" s="32" t="s">
        <v>121</v>
      </c>
      <c r="B7" s="30">
        <v>10</v>
      </c>
      <c r="C7" s="60">
        <f>VLOOKUP(A7,'재료별 단가'!$A$3:$E$99,4,FALSE)*B7</f>
        <v>22</v>
      </c>
      <c r="D7" s="132"/>
      <c r="E7" s="133"/>
    </row>
    <row r="8" spans="1:5" ht="15" customHeight="1">
      <c r="A8" s="32" t="s">
        <v>118</v>
      </c>
      <c r="B8" s="30">
        <v>400</v>
      </c>
      <c r="C8" s="60">
        <f>VLOOKUP(A8,'재료별 단가'!$A$3:$E$99,4,FALSE)*B8</f>
        <v>0</v>
      </c>
      <c r="D8" s="132"/>
      <c r="E8" s="133"/>
    </row>
    <row r="9" spans="1:5" ht="15" customHeight="1">
      <c r="A9" s="32"/>
      <c r="B9" s="30"/>
      <c r="C9" s="60"/>
      <c r="D9" s="132"/>
      <c r="E9" s="133"/>
    </row>
    <row r="10" spans="1:5" ht="15" customHeight="1">
      <c r="A10" s="32" t="s">
        <v>114</v>
      </c>
      <c r="B10" s="30">
        <v>1000</v>
      </c>
      <c r="C10" s="60">
        <f>VLOOKUP(A10,'재료별 단가'!$A$3:$E$99,4,FALSE)*B10</f>
        <v>1025</v>
      </c>
      <c r="D10" s="132"/>
      <c r="E10" s="133"/>
    </row>
    <row r="11" spans="1:5" ht="15" customHeight="1">
      <c r="A11" s="32" t="s">
        <v>141</v>
      </c>
      <c r="B11" s="30">
        <v>8</v>
      </c>
      <c r="C11" s="60">
        <f>VLOOKUP(A11,'재료별 단가'!$A$3:$E$99,4,FALSE)*B11</f>
        <v>29.103999999999999</v>
      </c>
      <c r="D11" s="132"/>
      <c r="E11" s="133"/>
    </row>
    <row r="12" spans="1:5" ht="15" customHeight="1">
      <c r="A12" s="32" t="s">
        <v>175</v>
      </c>
      <c r="B12" s="30">
        <v>100</v>
      </c>
      <c r="C12" s="60">
        <f>VLOOKUP(A12,'재료별 단가'!$A$3:$E$99,4,FALSE)*B12</f>
        <v>51.249999999999993</v>
      </c>
      <c r="D12" s="132"/>
      <c r="E12" s="133"/>
    </row>
    <row r="13" spans="1:5" ht="15" customHeight="1">
      <c r="A13" s="32" t="s">
        <v>173</v>
      </c>
      <c r="B13" s="30">
        <v>8</v>
      </c>
      <c r="C13" s="60">
        <f>VLOOKUP(A13,'재료별 단가'!$A$3:$E$99,4,FALSE)*B13</f>
        <v>43.264000000000003</v>
      </c>
      <c r="D13" s="132"/>
      <c r="E13" s="133"/>
    </row>
    <row r="14" spans="1:5" ht="15" customHeight="1">
      <c r="A14" s="32" t="s">
        <v>176</v>
      </c>
      <c r="B14" s="30">
        <v>50</v>
      </c>
      <c r="C14" s="60">
        <f>VLOOKUP(A14,'재료별 단가'!$A$3:$E$99,4,FALSE)*B14</f>
        <v>625</v>
      </c>
      <c r="D14" s="132"/>
      <c r="E14" s="133"/>
    </row>
    <row r="15" spans="1:5" ht="15" customHeight="1">
      <c r="A15" s="32" t="s">
        <v>118</v>
      </c>
      <c r="B15" s="30">
        <v>200</v>
      </c>
      <c r="C15" s="60">
        <f>VLOOKUP(A15,'재료별 단가'!$A$3:$E$99,4,FALSE)*B15</f>
        <v>0</v>
      </c>
      <c r="D15" s="150"/>
      <c r="E15" s="133"/>
    </row>
    <row r="16" spans="1:5" ht="15" customHeight="1">
      <c r="A16" s="32" t="s">
        <v>121</v>
      </c>
      <c r="B16" s="30">
        <v>20</v>
      </c>
      <c r="C16" s="60">
        <f>VLOOKUP(A16,'재료별 단가'!$A$3:$E$99,4,FALSE)*B16</f>
        <v>44</v>
      </c>
      <c r="D16" s="132"/>
      <c r="E16" s="133"/>
    </row>
    <row r="17" spans="1:5" ht="15" customHeight="1">
      <c r="A17" s="32" t="s">
        <v>118</v>
      </c>
      <c r="B17" s="30">
        <v>600</v>
      </c>
      <c r="C17" s="60">
        <f>VLOOKUP(A17,'재료별 단가'!$A$3:$E$99,4,FALSE)*B17</f>
        <v>0</v>
      </c>
      <c r="D17" s="132"/>
      <c r="E17" s="133"/>
    </row>
    <row r="18" spans="1:5" ht="15" customHeight="1">
      <c r="A18" s="32" t="s">
        <v>120</v>
      </c>
      <c r="B18" s="30">
        <v>50</v>
      </c>
      <c r="C18" s="60">
        <f>VLOOKUP(A18,'재료별 단가'!$A$3:$E$99,4,FALSE)*B18</f>
        <v>425</v>
      </c>
      <c r="D18" s="132"/>
      <c r="E18" s="133"/>
    </row>
    <row r="19" spans="1:5" ht="15" customHeight="1">
      <c r="A19" s="32"/>
      <c r="B19" s="30" t="s">
        <v>75</v>
      </c>
      <c r="C19" s="60"/>
      <c r="D19" s="132"/>
      <c r="E19" s="133"/>
    </row>
    <row r="20" spans="1:5" ht="15" customHeight="1">
      <c r="A20" s="32" t="s">
        <v>176</v>
      </c>
      <c r="B20" s="30">
        <v>120</v>
      </c>
      <c r="C20" s="60">
        <f>VLOOKUP(A20,'재료별 단가'!$A$3:$E$99,4,FALSE)*B20</f>
        <v>1500</v>
      </c>
      <c r="D20" s="132"/>
      <c r="E20" s="133"/>
    </row>
    <row r="21" spans="1:5" ht="15" customHeight="1">
      <c r="A21" s="32" t="s">
        <v>143</v>
      </c>
      <c r="B21" s="30">
        <v>140</v>
      </c>
      <c r="C21" s="60">
        <f>VLOOKUP(A21,'재료별 단가'!$A$3:$E$99,4,FALSE)*B21</f>
        <v>1164.8</v>
      </c>
      <c r="D21" s="132"/>
      <c r="E21" s="133"/>
    </row>
    <row r="22" spans="1:5" ht="15" customHeight="1">
      <c r="A22" s="32" t="s">
        <v>158</v>
      </c>
      <c r="B22" s="30">
        <v>200</v>
      </c>
      <c r="C22" s="60">
        <f>VLOOKUP(A22,'재료별 단가'!$A$3:$E$99,4,FALSE)*B22</f>
        <v>1200</v>
      </c>
      <c r="D22" s="132"/>
      <c r="E22" s="133"/>
    </row>
    <row r="23" spans="1:5" ht="15" customHeight="1">
      <c r="A23" s="32" t="s">
        <v>177</v>
      </c>
      <c r="B23" s="30">
        <v>340</v>
      </c>
      <c r="C23" s="60">
        <f>VLOOKUP(A23,'재료별 단가'!$A$3:$E$99,4,FALSE)*B23</f>
        <v>4569.5999999999995</v>
      </c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12077.650271216098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2800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0.16448609416989546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I34" sqref="I34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113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46" t="s">
        <v>122</v>
      </c>
      <c r="E2" s="59">
        <f>C33*1.1</f>
        <v>1048.8514666666667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140</v>
      </c>
    </row>
    <row r="4" spans="1:5" ht="15" customHeight="1" thickTop="1">
      <c r="A4" s="32" t="s">
        <v>114</v>
      </c>
      <c r="B4" s="30">
        <v>110</v>
      </c>
      <c r="C4" s="60">
        <f>VLOOKUP(A4,'재료별 단가'!$A$3:$E$99,4,FALSE)*B4</f>
        <v>112.74999999999999</v>
      </c>
      <c r="D4" s="40" t="s">
        <v>89</v>
      </c>
      <c r="E4" s="36">
        <f>SUM(B4:B32)/E3</f>
        <v>7.6</v>
      </c>
    </row>
    <row r="5" spans="1:5" ht="15" customHeight="1" thickBot="1">
      <c r="A5" s="32" t="s">
        <v>115</v>
      </c>
      <c r="B5" s="30">
        <v>76</v>
      </c>
      <c r="C5" s="60">
        <f>VLOOKUP(A5,'재료별 단가'!$A$3:$E$99,4,FALSE)*B5</f>
        <v>68.400000000000006</v>
      </c>
      <c r="D5" s="103" t="s">
        <v>91</v>
      </c>
      <c r="E5" s="104">
        <f>E2/E4</f>
        <v>138.00677192982457</v>
      </c>
    </row>
    <row r="6" spans="1:5" ht="15" customHeight="1">
      <c r="A6" s="32" t="s">
        <v>116</v>
      </c>
      <c r="B6" s="30">
        <v>2</v>
      </c>
      <c r="C6" s="60">
        <f>VLOOKUP(A6,'재료별 단가'!$A$3:$E$99,4,FALSE)*B6</f>
        <v>2.4666666666666668</v>
      </c>
      <c r="D6" s="140" t="s">
        <v>93</v>
      </c>
      <c r="E6" s="141"/>
    </row>
    <row r="7" spans="1:5" ht="15" customHeight="1">
      <c r="A7" s="32" t="s">
        <v>117</v>
      </c>
      <c r="B7" s="30">
        <v>12</v>
      </c>
      <c r="C7" s="60">
        <f>VLOOKUP(A7,'재료별 단가'!$A$3:$E$99,4,FALSE)*B7</f>
        <v>23.599999999999998</v>
      </c>
      <c r="D7" s="132"/>
      <c r="E7" s="133"/>
    </row>
    <row r="8" spans="1:5" ht="15" customHeight="1">
      <c r="A8" s="32" t="s">
        <v>118</v>
      </c>
      <c r="B8" s="30">
        <v>200</v>
      </c>
      <c r="C8" s="60">
        <f>VLOOKUP(A8,'재료별 단가'!$A$3:$E$99,4,FALSE)*B8</f>
        <v>0</v>
      </c>
      <c r="D8" s="132"/>
      <c r="E8" s="133"/>
    </row>
    <row r="9" spans="1:5" ht="15" customHeight="1">
      <c r="A9" s="32" t="s">
        <v>119</v>
      </c>
      <c r="B9" s="30">
        <v>3</v>
      </c>
      <c r="C9" s="60">
        <f>VLOOKUP(A9,'재료별 단가'!$A$3:$E$99,4,FALSE)*B9</f>
        <v>34.637999999999998</v>
      </c>
      <c r="D9" s="132"/>
      <c r="E9" s="133"/>
    </row>
    <row r="10" spans="1:5" ht="15" customHeight="1">
      <c r="A10" s="32"/>
      <c r="B10" s="30"/>
      <c r="C10" s="60"/>
      <c r="D10" s="132"/>
      <c r="E10" s="133"/>
    </row>
    <row r="11" spans="1:5" ht="15" customHeight="1">
      <c r="A11" s="32" t="s">
        <v>114</v>
      </c>
      <c r="B11" s="30">
        <v>266</v>
      </c>
      <c r="C11" s="60">
        <f>VLOOKUP(A11,'재료별 단가'!$A$3:$E$99,4,FALSE)*B11</f>
        <v>272.64999999999998</v>
      </c>
      <c r="D11" s="132"/>
      <c r="E11" s="133"/>
    </row>
    <row r="12" spans="1:5" ht="15" customHeight="1">
      <c r="A12" s="32" t="s">
        <v>115</v>
      </c>
      <c r="B12" s="30">
        <v>100</v>
      </c>
      <c r="C12" s="60">
        <f>VLOOKUP(A12,'재료별 단가'!$A$3:$E$99,4,FALSE)*B12</f>
        <v>90</v>
      </c>
      <c r="D12" s="132"/>
      <c r="E12" s="133"/>
    </row>
    <row r="13" spans="1:5" ht="15" customHeight="1">
      <c r="A13" s="32" t="s">
        <v>119</v>
      </c>
      <c r="B13" s="30">
        <v>5</v>
      </c>
      <c r="C13" s="60">
        <f>VLOOKUP(A13,'재료별 단가'!$A$3:$E$99,4,FALSE)*B13</f>
        <v>57.73</v>
      </c>
      <c r="D13" s="132"/>
      <c r="E13" s="133"/>
    </row>
    <row r="14" spans="1:5" ht="15" customHeight="1">
      <c r="A14" s="32" t="s">
        <v>116</v>
      </c>
      <c r="B14" s="30">
        <v>8</v>
      </c>
      <c r="C14" s="60">
        <f>VLOOKUP(A14,'재료별 단가'!$A$3:$E$99,4,FALSE)*B14</f>
        <v>9.8666666666666671</v>
      </c>
      <c r="D14" s="132"/>
      <c r="E14" s="133"/>
    </row>
    <row r="15" spans="1:5" ht="15" customHeight="1">
      <c r="A15" s="32" t="s">
        <v>120</v>
      </c>
      <c r="B15" s="30">
        <v>30</v>
      </c>
      <c r="C15" s="60">
        <f>VLOOKUP(A15,'재료별 단가'!$A$3:$E$99,4,FALSE)*B15</f>
        <v>255</v>
      </c>
      <c r="D15" s="150"/>
      <c r="E15" s="133"/>
    </row>
    <row r="16" spans="1:5" ht="15" customHeight="1">
      <c r="A16" s="32" t="s">
        <v>121</v>
      </c>
      <c r="B16" s="30">
        <v>12</v>
      </c>
      <c r="C16" s="60">
        <f>VLOOKUP(A16,'재료별 단가'!$A$3:$E$99,4,FALSE)*B16</f>
        <v>26.400000000000002</v>
      </c>
      <c r="D16" s="132"/>
      <c r="E16" s="133"/>
    </row>
    <row r="17" spans="1:5" ht="15" customHeight="1">
      <c r="A17" s="32" t="s">
        <v>118</v>
      </c>
      <c r="B17" s="30">
        <v>240</v>
      </c>
      <c r="C17" s="60">
        <f>VLOOKUP(A17,'재료별 단가'!$A$3:$E$99,4,FALSE)*B17</f>
        <v>0</v>
      </c>
      <c r="D17" s="132"/>
      <c r="E17" s="133"/>
    </row>
    <row r="18" spans="1:5" ht="15" customHeight="1">
      <c r="A18" s="32"/>
      <c r="B18" s="30" t="s">
        <v>75</v>
      </c>
      <c r="C18" s="43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953.50133333333326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6.9003385964912289E-2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8"/>
  <sheetViews>
    <sheetView topLeftCell="A10" workbookViewId="0">
      <selection activeCell="B21" sqref="B21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163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1642.8514666666665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120</v>
      </c>
    </row>
    <row r="4" spans="1:5" ht="15" customHeight="1" thickTop="1">
      <c r="A4" s="32" t="s">
        <v>114</v>
      </c>
      <c r="B4" s="30">
        <v>110</v>
      </c>
      <c r="C4" s="60">
        <f>VLOOKUP(A4,'재료별 단가'!$A$3:$E$99,4,FALSE)*B4</f>
        <v>112.74999999999999</v>
      </c>
      <c r="D4" s="40" t="s">
        <v>89</v>
      </c>
      <c r="E4" s="36">
        <f>SUM(B4:B32)/E3</f>
        <v>8.8833333333333329</v>
      </c>
    </row>
    <row r="5" spans="1:5" ht="15" customHeight="1" thickBot="1">
      <c r="A5" s="32" t="s">
        <v>115</v>
      </c>
      <c r="B5" s="30">
        <v>76</v>
      </c>
      <c r="C5" s="60">
        <f>VLOOKUP(A5,'재료별 단가'!$A$3:$E$99,4,FALSE)*B5</f>
        <v>68.400000000000006</v>
      </c>
      <c r="D5" s="103" t="s">
        <v>91</v>
      </c>
      <c r="E5" s="104">
        <f>E2/E4</f>
        <v>184.93637523452156</v>
      </c>
    </row>
    <row r="6" spans="1:5" ht="15" customHeight="1">
      <c r="A6" s="32" t="s">
        <v>116</v>
      </c>
      <c r="B6" s="30">
        <v>2</v>
      </c>
      <c r="C6" s="60">
        <f>VLOOKUP(A6,'재료별 단가'!$A$3:$E$99,4,FALSE)*B6</f>
        <v>2.4666666666666668</v>
      </c>
      <c r="D6" s="140" t="s">
        <v>93</v>
      </c>
      <c r="E6" s="141"/>
    </row>
    <row r="7" spans="1:5" ht="15" customHeight="1">
      <c r="A7" s="32" t="s">
        <v>117</v>
      </c>
      <c r="B7" s="30">
        <v>12</v>
      </c>
      <c r="C7" s="60">
        <f>VLOOKUP(A7,'재료별 단가'!$A$3:$E$99,4,FALSE)*B7</f>
        <v>23.599999999999998</v>
      </c>
      <c r="D7" s="132"/>
      <c r="E7" s="133"/>
    </row>
    <row r="8" spans="1:5" ht="15" customHeight="1">
      <c r="A8" s="32" t="s">
        <v>118</v>
      </c>
      <c r="B8" s="30">
        <v>200</v>
      </c>
      <c r="C8" s="60">
        <f>VLOOKUP(A8,'재료별 단가'!$A$3:$E$99,4,FALSE)*B8</f>
        <v>0</v>
      </c>
      <c r="D8" s="132"/>
      <c r="E8" s="133"/>
    </row>
    <row r="9" spans="1:5" ht="15" customHeight="1">
      <c r="A9" s="32" t="s">
        <v>119</v>
      </c>
      <c r="B9" s="30">
        <v>3</v>
      </c>
      <c r="C9" s="60">
        <f>VLOOKUP(A9,'재료별 단가'!$A$3:$E$99,4,FALSE)*B9</f>
        <v>34.637999999999998</v>
      </c>
      <c r="D9" s="132"/>
      <c r="E9" s="133"/>
    </row>
    <row r="10" spans="1:5" ht="15" customHeight="1">
      <c r="A10" s="32"/>
      <c r="B10" s="30"/>
      <c r="C10" s="60"/>
      <c r="D10" s="132"/>
      <c r="E10" s="133"/>
    </row>
    <row r="11" spans="1:5" ht="15" customHeight="1">
      <c r="A11" s="32" t="s">
        <v>114</v>
      </c>
      <c r="B11" s="30">
        <v>266</v>
      </c>
      <c r="C11" s="60">
        <f>VLOOKUP(A11,'재료별 단가'!$A$3:$E$99,4,FALSE)*B11</f>
        <v>272.64999999999998</v>
      </c>
      <c r="D11" s="132"/>
      <c r="E11" s="133"/>
    </row>
    <row r="12" spans="1:5" ht="15" customHeight="1">
      <c r="A12" s="32" t="s">
        <v>115</v>
      </c>
      <c r="B12" s="30">
        <v>100</v>
      </c>
      <c r="C12" s="60">
        <f>VLOOKUP(A12,'재료별 단가'!$A$3:$E$99,4,FALSE)*B12</f>
        <v>90</v>
      </c>
      <c r="D12" s="132"/>
      <c r="E12" s="133"/>
    </row>
    <row r="13" spans="1:5" ht="15" customHeight="1">
      <c r="A13" s="32" t="s">
        <v>119</v>
      </c>
      <c r="B13" s="30">
        <v>5</v>
      </c>
      <c r="C13" s="60">
        <f>VLOOKUP(A13,'재료별 단가'!$A$3:$E$99,4,FALSE)*B13</f>
        <v>57.73</v>
      </c>
      <c r="D13" s="132"/>
      <c r="E13" s="133"/>
    </row>
    <row r="14" spans="1:5" ht="15" customHeight="1">
      <c r="A14" s="32" t="s">
        <v>116</v>
      </c>
      <c r="B14" s="30">
        <v>8</v>
      </c>
      <c r="C14" s="60">
        <f>VLOOKUP(A14,'재료별 단가'!$A$3:$E$99,4,FALSE)*B14</f>
        <v>9.8666666666666671</v>
      </c>
      <c r="D14" s="132"/>
      <c r="E14" s="133"/>
    </row>
    <row r="15" spans="1:5" ht="15" customHeight="1">
      <c r="A15" s="32" t="s">
        <v>120</v>
      </c>
      <c r="B15" s="30">
        <v>30</v>
      </c>
      <c r="C15" s="60">
        <f>VLOOKUP(A15,'재료별 단가'!$A$3:$E$99,4,FALSE)*B15</f>
        <v>255</v>
      </c>
      <c r="D15" s="150"/>
      <c r="E15" s="133"/>
    </row>
    <row r="16" spans="1:5" ht="15" customHeight="1">
      <c r="A16" s="32" t="s">
        <v>121</v>
      </c>
      <c r="B16" s="30">
        <v>12</v>
      </c>
      <c r="C16" s="60">
        <f>VLOOKUP(A16,'재료별 단가'!$A$3:$E$99,4,FALSE)*B16</f>
        <v>26.400000000000002</v>
      </c>
      <c r="D16" s="132"/>
      <c r="E16" s="133"/>
    </row>
    <row r="17" spans="1:5" ht="15" customHeight="1">
      <c r="A17" s="32" t="s">
        <v>118</v>
      </c>
      <c r="B17" s="30">
        <v>240</v>
      </c>
      <c r="C17" s="60">
        <f>VLOOKUP(A17,'재료별 단가'!$A$3:$E$99,4,FALSE)*B17</f>
        <v>0</v>
      </c>
      <c r="D17" s="132"/>
      <c r="E17" s="133"/>
    </row>
    <row r="18" spans="1:5" ht="15" customHeight="1">
      <c r="A18" s="32" t="s">
        <v>77</v>
      </c>
      <c r="B18" s="30">
        <v>2</v>
      </c>
      <c r="C18" s="60">
        <f>VLOOKUP(A18,'재료별 단가'!$A$3:$E$99,4,FALSE)*B18</f>
        <v>540</v>
      </c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1493.5013333333332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2000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9.2468187617260778E-2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8"/>
  <sheetViews>
    <sheetView workbookViewId="0"/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164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1279.8514666666665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140</v>
      </c>
    </row>
    <row r="4" spans="1:5" ht="15" customHeight="1" thickTop="1">
      <c r="A4" s="32" t="s">
        <v>114</v>
      </c>
      <c r="B4" s="30">
        <v>110</v>
      </c>
      <c r="C4" s="60">
        <f>VLOOKUP(A4,'재료별 단가'!$A$3:$E$99,4,FALSE)*B4</f>
        <v>112.74999999999999</v>
      </c>
      <c r="D4" s="40" t="s">
        <v>89</v>
      </c>
      <c r="E4" s="36">
        <f>SUM(B4:B32)/E3</f>
        <v>8.0285714285714285</v>
      </c>
    </row>
    <row r="5" spans="1:5" ht="15" customHeight="1" thickBot="1">
      <c r="A5" s="32" t="s">
        <v>115</v>
      </c>
      <c r="B5" s="30">
        <v>76</v>
      </c>
      <c r="C5" s="60">
        <f>VLOOKUP(A5,'재료별 단가'!$A$3:$E$99,4,FALSE)*B5</f>
        <v>68.400000000000006</v>
      </c>
      <c r="D5" s="103" t="s">
        <v>91</v>
      </c>
      <c r="E5" s="104">
        <f>E2/E4</f>
        <v>159.41210438908658</v>
      </c>
    </row>
    <row r="6" spans="1:5" ht="15" customHeight="1">
      <c r="A6" s="32" t="s">
        <v>116</v>
      </c>
      <c r="B6" s="30">
        <v>2</v>
      </c>
      <c r="C6" s="60">
        <f>VLOOKUP(A6,'재료별 단가'!$A$3:$E$99,4,FALSE)*B6</f>
        <v>2.4666666666666668</v>
      </c>
      <c r="D6" s="140" t="s">
        <v>93</v>
      </c>
      <c r="E6" s="141"/>
    </row>
    <row r="7" spans="1:5" ht="15" customHeight="1">
      <c r="A7" s="32" t="s">
        <v>117</v>
      </c>
      <c r="B7" s="30">
        <v>12</v>
      </c>
      <c r="C7" s="60">
        <f>VLOOKUP(A7,'재료별 단가'!$A$3:$E$99,4,FALSE)*B7</f>
        <v>23.599999999999998</v>
      </c>
      <c r="D7" s="132"/>
      <c r="E7" s="133"/>
    </row>
    <row r="8" spans="1:5" ht="15" customHeight="1">
      <c r="A8" s="32" t="s">
        <v>118</v>
      </c>
      <c r="B8" s="30">
        <v>200</v>
      </c>
      <c r="C8" s="60">
        <f>VLOOKUP(A8,'재료별 단가'!$A$3:$E$99,4,FALSE)*B8</f>
        <v>0</v>
      </c>
      <c r="D8" s="132"/>
      <c r="E8" s="133"/>
    </row>
    <row r="9" spans="1:5" ht="15" customHeight="1">
      <c r="A9" s="32" t="s">
        <v>119</v>
      </c>
      <c r="B9" s="30">
        <v>3</v>
      </c>
      <c r="C9" s="60">
        <f>VLOOKUP(A9,'재료별 단가'!$A$3:$E$99,4,FALSE)*B9</f>
        <v>34.637999999999998</v>
      </c>
      <c r="D9" s="132"/>
      <c r="E9" s="133"/>
    </row>
    <row r="10" spans="1:5" ht="15" customHeight="1">
      <c r="A10" s="32"/>
      <c r="B10" s="30"/>
      <c r="C10" s="60"/>
      <c r="D10" s="132"/>
      <c r="E10" s="133"/>
    </row>
    <row r="11" spans="1:5" ht="15" customHeight="1">
      <c r="A11" s="32" t="s">
        <v>114</v>
      </c>
      <c r="B11" s="30">
        <v>266</v>
      </c>
      <c r="C11" s="60">
        <f>VLOOKUP(A11,'재료별 단가'!$A$3:$E$99,4,FALSE)*B11</f>
        <v>272.64999999999998</v>
      </c>
      <c r="D11" s="132"/>
      <c r="E11" s="133"/>
    </row>
    <row r="12" spans="1:5" ht="15" customHeight="1">
      <c r="A12" s="32" t="s">
        <v>115</v>
      </c>
      <c r="B12" s="30">
        <v>100</v>
      </c>
      <c r="C12" s="60">
        <f>VLOOKUP(A12,'재료별 단가'!$A$3:$E$99,4,FALSE)*B12</f>
        <v>90</v>
      </c>
      <c r="D12" s="132"/>
      <c r="E12" s="133"/>
    </row>
    <row r="13" spans="1:5" ht="15" customHeight="1">
      <c r="A13" s="32" t="s">
        <v>119</v>
      </c>
      <c r="B13" s="30">
        <v>5</v>
      </c>
      <c r="C13" s="60">
        <f>VLOOKUP(A13,'재료별 단가'!$A$3:$E$99,4,FALSE)*B13</f>
        <v>57.73</v>
      </c>
      <c r="D13" s="132"/>
      <c r="E13" s="133"/>
    </row>
    <row r="14" spans="1:5" ht="15" customHeight="1">
      <c r="A14" s="32" t="s">
        <v>116</v>
      </c>
      <c r="B14" s="30">
        <v>8</v>
      </c>
      <c r="C14" s="60">
        <f>VLOOKUP(A14,'재료별 단가'!$A$3:$E$99,4,FALSE)*B14</f>
        <v>9.8666666666666671</v>
      </c>
      <c r="D14" s="132"/>
      <c r="E14" s="133"/>
    </row>
    <row r="15" spans="1:5" ht="15" customHeight="1">
      <c r="A15" s="32" t="s">
        <v>120</v>
      </c>
      <c r="B15" s="30">
        <v>30</v>
      </c>
      <c r="C15" s="60">
        <f>VLOOKUP(A15,'재료별 단가'!$A$3:$E$99,4,FALSE)*B15</f>
        <v>255</v>
      </c>
      <c r="D15" s="150"/>
      <c r="E15" s="133"/>
    </row>
    <row r="16" spans="1:5" ht="15" customHeight="1">
      <c r="A16" s="32" t="s">
        <v>121</v>
      </c>
      <c r="B16" s="30">
        <v>12</v>
      </c>
      <c r="C16" s="60">
        <f>VLOOKUP(A16,'재료별 단가'!$A$3:$E$99,4,FALSE)*B16</f>
        <v>26.400000000000002</v>
      </c>
      <c r="D16" s="132"/>
      <c r="E16" s="133"/>
    </row>
    <row r="17" spans="1:5" ht="15" customHeight="1">
      <c r="A17" s="32" t="s">
        <v>118</v>
      </c>
      <c r="B17" s="30">
        <v>240</v>
      </c>
      <c r="C17" s="60">
        <f>VLOOKUP(A17,'재료별 단가'!$A$3:$E$99,4,FALSE)*B17</f>
        <v>0</v>
      </c>
      <c r="D17" s="132"/>
      <c r="E17" s="133"/>
    </row>
    <row r="18" spans="1:5" ht="15" customHeight="1">
      <c r="A18" s="32" t="s">
        <v>160</v>
      </c>
      <c r="B18" s="30">
        <v>60</v>
      </c>
      <c r="C18" s="60">
        <f>VLOOKUP(A18,'재료별 단가'!$A$3:$E$99,4,FALSE)*B18</f>
        <v>210</v>
      </c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1163.5013333333332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6.3764841755634627E-2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8"/>
  <sheetViews>
    <sheetView workbookViewId="0"/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132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46" t="s">
        <v>122</v>
      </c>
      <c r="E2" s="59">
        <f>C33*1.1</f>
        <v>14162.007258828467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1">
        <v>60</v>
      </c>
    </row>
    <row r="4" spans="1:5" ht="15" customHeight="1" thickTop="1">
      <c r="A4" s="32" t="s">
        <v>114</v>
      </c>
      <c r="B4" s="30">
        <v>900</v>
      </c>
      <c r="C4" s="60">
        <f>VLOOKUP(A4,'재료별 단가'!$A$3:$E$99,4,FALSE)*B4</f>
        <v>922.49999999999989</v>
      </c>
      <c r="D4" s="40" t="s">
        <v>89</v>
      </c>
      <c r="E4" s="36">
        <f>SUM(B4:B12)/E3</f>
        <v>35.1</v>
      </c>
    </row>
    <row r="5" spans="1:5" ht="15" customHeight="1" thickBot="1">
      <c r="A5" s="32" t="s">
        <v>140</v>
      </c>
      <c r="B5" s="30">
        <v>100</v>
      </c>
      <c r="C5" s="60">
        <f>VLOOKUP(A5,'재료별 단가'!$A$3:$E$99,4,FALSE)*B5</f>
        <v>302.57</v>
      </c>
      <c r="D5" s="103" t="s">
        <v>91</v>
      </c>
      <c r="E5" s="104">
        <f>E2/E4</f>
        <v>403.47599028001332</v>
      </c>
    </row>
    <row r="6" spans="1:5" ht="15" customHeight="1">
      <c r="A6" s="32" t="s">
        <v>116</v>
      </c>
      <c r="B6" s="30">
        <v>70</v>
      </c>
      <c r="C6" s="60">
        <f>VLOOKUP(A6,'재료별 단가'!$A$3:$E$99,4,FALSE)*B6</f>
        <v>86.333333333333343</v>
      </c>
      <c r="D6" s="140" t="s">
        <v>93</v>
      </c>
      <c r="E6" s="141"/>
    </row>
    <row r="7" spans="1:5" ht="15" customHeight="1">
      <c r="A7" s="32" t="s">
        <v>121</v>
      </c>
      <c r="B7" s="30">
        <v>20</v>
      </c>
      <c r="C7" s="60">
        <f>VLOOKUP(A7,'재료별 단가'!$A$3:$E$99,4,FALSE)*B7</f>
        <v>44</v>
      </c>
      <c r="D7" s="132"/>
      <c r="E7" s="133"/>
    </row>
    <row r="8" spans="1:5" ht="15" customHeight="1">
      <c r="A8" s="32" t="s">
        <v>141</v>
      </c>
      <c r="B8" s="30">
        <v>26</v>
      </c>
      <c r="C8" s="60">
        <f>VLOOKUP(A8,'재료별 단가'!$A$3:$E$99,4,FALSE)*B8</f>
        <v>94.587999999999994</v>
      </c>
      <c r="D8" s="132"/>
      <c r="E8" s="133"/>
    </row>
    <row r="9" spans="1:5" ht="15" customHeight="1">
      <c r="A9" s="32" t="s">
        <v>142</v>
      </c>
      <c r="B9" s="30">
        <v>60</v>
      </c>
      <c r="C9" s="60">
        <f>VLOOKUP(A9,'재료별 단가'!$A$3:$E$99,4,FALSE)*B9</f>
        <v>766.51982378854632</v>
      </c>
      <c r="D9" s="132"/>
      <c r="E9" s="133"/>
    </row>
    <row r="10" spans="1:5" ht="15" customHeight="1">
      <c r="A10" s="32" t="s">
        <v>118</v>
      </c>
      <c r="B10" s="30">
        <v>670</v>
      </c>
      <c r="C10" s="60">
        <f>VLOOKUP(A10,'재료별 단가'!$A$3:$E$99,4,FALSE)*B10</f>
        <v>0</v>
      </c>
      <c r="D10" s="132"/>
      <c r="E10" s="133"/>
    </row>
    <row r="11" spans="1:5" ht="15" customHeight="1">
      <c r="A11" s="32" t="s">
        <v>144</v>
      </c>
      <c r="B11" s="30">
        <v>130</v>
      </c>
      <c r="C11" s="60">
        <f>VLOOKUP(A11,'재료별 단가'!$A$3:$E$99,4,FALSE)*B11</f>
        <v>2730</v>
      </c>
      <c r="D11" s="132"/>
      <c r="E11" s="133"/>
    </row>
    <row r="12" spans="1:5" ht="15" customHeight="1">
      <c r="A12" s="32" t="s">
        <v>143</v>
      </c>
      <c r="B12" s="30">
        <v>130</v>
      </c>
      <c r="C12" s="60">
        <f>VLOOKUP(A12,'재료별 단가'!$A$3:$E$99,4,FALSE)*B12</f>
        <v>1081.6000000000001</v>
      </c>
      <c r="D12" s="132"/>
      <c r="E12" s="133"/>
    </row>
    <row r="13" spans="1:5" ht="15" customHeight="1">
      <c r="A13" s="32"/>
      <c r="B13" s="30"/>
      <c r="C13" s="60"/>
      <c r="D13" s="132"/>
      <c r="E13" s="133"/>
    </row>
    <row r="14" spans="1:5" ht="15" customHeight="1">
      <c r="A14" s="32" t="s">
        <v>208</v>
      </c>
      <c r="B14" s="30">
        <v>702</v>
      </c>
      <c r="C14" s="60">
        <f>VLOOKUP(A14,'재료별 단가'!$A$3:$E$99,4,FALSE)*B14</f>
        <v>6846.4408963585438</v>
      </c>
      <c r="D14" s="132"/>
      <c r="E14" s="133"/>
    </row>
    <row r="15" spans="1:5" ht="15" customHeight="1">
      <c r="A15" s="32"/>
      <c r="B15" s="30"/>
      <c r="C15" s="60"/>
      <c r="D15" s="150"/>
      <c r="E15" s="133"/>
    </row>
    <row r="16" spans="1:5" ht="15" customHeight="1">
      <c r="A16" s="32"/>
      <c r="B16" s="30"/>
      <c r="C16" s="60"/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/>
      <c r="C18" s="60"/>
      <c r="D18" s="132"/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12874.552053480424</v>
      </c>
      <c r="D33" s="142"/>
      <c r="E33" s="143"/>
    </row>
    <row r="34" spans="1:5" ht="15" customHeight="1">
      <c r="A34" s="62"/>
      <c r="B34" s="151"/>
      <c r="C34" s="152"/>
      <c r="D34" s="146"/>
      <c r="E34" s="147"/>
    </row>
    <row r="35" spans="1:5" ht="15" customHeight="1">
      <c r="A35" s="62"/>
      <c r="B35" s="153"/>
      <c r="C35" s="154"/>
      <c r="D35" s="146"/>
      <c r="E35" s="147"/>
    </row>
    <row r="36" spans="1:5" ht="15" customHeight="1">
      <c r="A36" s="62"/>
      <c r="B36" s="153"/>
      <c r="C36" s="154"/>
      <c r="D36" s="146"/>
      <c r="E36" s="147"/>
    </row>
    <row r="37" spans="1:5" ht="15" customHeight="1">
      <c r="A37" s="62"/>
      <c r="B37" s="153"/>
      <c r="C37" s="154"/>
      <c r="D37" s="146"/>
      <c r="E37" s="147"/>
    </row>
    <row r="38" spans="1:5" ht="15" customHeight="1">
      <c r="A38" s="62"/>
      <c r="B38" s="153"/>
      <c r="C38" s="154"/>
      <c r="D38" s="146"/>
      <c r="E38" s="147"/>
    </row>
    <row r="39" spans="1:5" ht="15" customHeight="1">
      <c r="A39" s="62"/>
      <c r="B39" s="153"/>
      <c r="C39" s="154"/>
      <c r="D39" s="146"/>
      <c r="E39" s="147"/>
    </row>
    <row r="40" spans="1:5" ht="15" customHeight="1">
      <c r="A40" s="62"/>
      <c r="B40" s="153"/>
      <c r="C40" s="154"/>
      <c r="D40" s="146"/>
      <c r="E40" s="147"/>
    </row>
    <row r="41" spans="1:5" ht="15" customHeight="1">
      <c r="A41" s="62"/>
      <c r="B41" s="153"/>
      <c r="C41" s="154"/>
      <c r="D41" s="146"/>
      <c r="E41" s="147"/>
    </row>
    <row r="42" spans="1:5" ht="15" customHeight="1">
      <c r="A42" s="62"/>
      <c r="B42" s="153"/>
      <c r="C42" s="154"/>
      <c r="D42" s="146"/>
      <c r="E42" s="147"/>
    </row>
    <row r="43" spans="1:5" ht="15" customHeight="1">
      <c r="A43" s="62"/>
      <c r="B43" s="153"/>
      <c r="C43" s="154"/>
      <c r="D43" s="146"/>
      <c r="E43" s="147"/>
    </row>
    <row r="44" spans="1:5" ht="15" customHeight="1" thickBot="1">
      <c r="A44" s="63"/>
      <c r="B44" s="153"/>
      <c r="C44" s="154"/>
      <c r="D44" s="146"/>
      <c r="E44" s="147"/>
    </row>
    <row r="45" spans="1:5" ht="15" customHeight="1">
      <c r="A45" s="105" t="s">
        <v>145</v>
      </c>
      <c r="B45" s="155"/>
      <c r="C45" s="154"/>
      <c r="D45" s="146"/>
      <c r="E45" s="147"/>
    </row>
    <row r="46" spans="1:5" ht="15" customHeight="1" thickBot="1">
      <c r="A46" s="106">
        <v>2300</v>
      </c>
      <c r="B46" s="155"/>
      <c r="C46" s="154"/>
      <c r="D46" s="146"/>
      <c r="E46" s="147"/>
    </row>
    <row r="47" spans="1:5" ht="15" customHeight="1">
      <c r="A47" s="105" t="s">
        <v>146</v>
      </c>
      <c r="B47" s="155"/>
      <c r="C47" s="154"/>
      <c r="D47" s="146"/>
      <c r="E47" s="147"/>
    </row>
    <row r="48" spans="1:5" ht="15" customHeight="1" thickBot="1">
      <c r="A48" s="107">
        <f>E5/A46</f>
        <v>0.17542434360000578</v>
      </c>
      <c r="B48" s="156"/>
      <c r="C48" s="157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  <ignoredErrors>
    <ignoredError sqref="E4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8"/>
  <sheetViews>
    <sheetView topLeftCell="A10" workbookViewId="0">
      <selection activeCell="A20" sqref="A20"/>
    </sheetView>
  </sheetViews>
  <sheetFormatPr defaultRowHeight="12"/>
  <cols>
    <col min="1" max="1" width="26.25" style="1" customWidth="1"/>
    <col min="2" max="3" width="15" style="1" customWidth="1"/>
    <col min="4" max="4" width="18.75" style="1" customWidth="1"/>
    <col min="5" max="5" width="17.5" style="1" customWidth="1"/>
    <col min="6" max="16384" width="9" style="1"/>
  </cols>
  <sheetData>
    <row r="1" spans="1:5" ht="15" customHeight="1" thickBot="1">
      <c r="A1" s="35" t="s">
        <v>84</v>
      </c>
      <c r="B1" s="134" t="s">
        <v>155</v>
      </c>
      <c r="C1" s="134"/>
      <c r="D1" s="134"/>
      <c r="E1" s="135"/>
    </row>
    <row r="2" spans="1:5" ht="15" customHeight="1">
      <c r="A2" s="136" t="s">
        <v>85</v>
      </c>
      <c r="B2" s="138">
        <v>1</v>
      </c>
      <c r="C2" s="139"/>
      <c r="D2" s="64" t="s">
        <v>122</v>
      </c>
      <c r="E2" s="59">
        <f>C33*1.1</f>
        <v>7764.1254837004408</v>
      </c>
    </row>
    <row r="3" spans="1:5" ht="15" customHeight="1" thickBot="1">
      <c r="A3" s="137"/>
      <c r="B3" s="37" t="s">
        <v>87</v>
      </c>
      <c r="C3" s="38" t="s">
        <v>107</v>
      </c>
      <c r="D3" s="41" t="s">
        <v>88</v>
      </c>
      <c r="E3" s="36">
        <f>SUM(B4:B15)/18</f>
        <v>161.44444444444446</v>
      </c>
    </row>
    <row r="4" spans="1:5" ht="15" customHeight="1" thickTop="1">
      <c r="A4" s="32" t="s">
        <v>114</v>
      </c>
      <c r="B4" s="30">
        <v>1200</v>
      </c>
      <c r="C4" s="60">
        <f>VLOOKUP(A4,'재료별 단가'!$A$3:$E$99,4,FALSE)*B4</f>
        <v>1230</v>
      </c>
      <c r="D4" s="40" t="s">
        <v>89</v>
      </c>
      <c r="E4" s="36">
        <f>SUM(B4:B32)/E3</f>
        <v>19.858224363386096</v>
      </c>
    </row>
    <row r="5" spans="1:5" ht="15" customHeight="1" thickBot="1">
      <c r="A5" s="32" t="s">
        <v>121</v>
      </c>
      <c r="B5" s="30">
        <v>32</v>
      </c>
      <c r="C5" s="60">
        <f>VLOOKUP(A5,'재료별 단가'!$A$3:$E$99,4,FALSE)*B5</f>
        <v>70.400000000000006</v>
      </c>
      <c r="D5" s="103" t="s">
        <v>91</v>
      </c>
      <c r="E5" s="104">
        <f>E2/E4</f>
        <v>390.97783072768908</v>
      </c>
    </row>
    <row r="6" spans="1:5" ht="15" customHeight="1">
      <c r="A6" s="32" t="s">
        <v>141</v>
      </c>
      <c r="B6" s="30">
        <v>18</v>
      </c>
      <c r="C6" s="60">
        <f>VLOOKUP(A6,'재료별 단가'!$A$3:$E$99,4,FALSE)*B6</f>
        <v>65.483999999999995</v>
      </c>
      <c r="D6" s="140"/>
      <c r="E6" s="141"/>
    </row>
    <row r="7" spans="1:5" ht="15" customHeight="1">
      <c r="A7" s="32" t="s">
        <v>142</v>
      </c>
      <c r="B7" s="30">
        <v>36</v>
      </c>
      <c r="C7" s="60">
        <f>VLOOKUP(A7,'재료별 단가'!$A$3:$E$99,4,FALSE)*B7</f>
        <v>459.91189427312776</v>
      </c>
      <c r="D7" s="132"/>
      <c r="E7" s="133"/>
    </row>
    <row r="8" spans="1:5" ht="15" customHeight="1">
      <c r="A8" s="32" t="s">
        <v>118</v>
      </c>
      <c r="B8" s="30">
        <v>788</v>
      </c>
      <c r="C8" s="60">
        <f>VLOOKUP(A8,'재료별 단가'!$A$3:$E$99,4,FALSE)*B8</f>
        <v>0</v>
      </c>
      <c r="D8" s="132"/>
      <c r="E8" s="133"/>
    </row>
    <row r="9" spans="1:5" ht="15" customHeight="1">
      <c r="A9" s="32" t="s">
        <v>156</v>
      </c>
      <c r="B9" s="30">
        <v>126</v>
      </c>
      <c r="C9" s="60">
        <f>VLOOKUP(A9,'재료별 단가'!$A$3:$E$99,4,FALSE)*B9</f>
        <v>300</v>
      </c>
      <c r="D9" s="132"/>
      <c r="E9" s="133"/>
    </row>
    <row r="10" spans="1:5" ht="15" customHeight="1">
      <c r="A10" s="32" t="s">
        <v>120</v>
      </c>
      <c r="B10" s="30">
        <v>36</v>
      </c>
      <c r="C10" s="60">
        <f>VLOOKUP(A10,'재료별 단가'!$A$3:$E$99,4,FALSE)*B10</f>
        <v>306</v>
      </c>
      <c r="D10" s="132"/>
      <c r="E10" s="133"/>
    </row>
    <row r="11" spans="1:5" ht="15" customHeight="1">
      <c r="A11" s="32" t="s">
        <v>157</v>
      </c>
      <c r="B11" s="30">
        <v>120</v>
      </c>
      <c r="C11" s="60">
        <f>VLOOKUP(A11,'재료별 단가'!$A$3:$E$99,4,FALSE)*B11</f>
        <v>61.499999999999993</v>
      </c>
      <c r="D11" s="132"/>
      <c r="E11" s="133"/>
    </row>
    <row r="12" spans="1:5" ht="15" customHeight="1">
      <c r="A12" s="32" t="s">
        <v>158</v>
      </c>
      <c r="B12" s="30">
        <v>300</v>
      </c>
      <c r="C12" s="60">
        <f>VLOOKUP(A12,'재료별 단가'!$A$3:$E$99,4,FALSE)*B12</f>
        <v>1800</v>
      </c>
      <c r="D12" s="132"/>
      <c r="E12" s="133"/>
    </row>
    <row r="13" spans="1:5" ht="15" customHeight="1">
      <c r="A13" s="32" t="s">
        <v>160</v>
      </c>
      <c r="B13" s="30">
        <v>30</v>
      </c>
      <c r="C13" s="60">
        <f>VLOOKUP(A13,'재료별 단가'!$A$3:$E$99,4,FALSE)*B13</f>
        <v>105</v>
      </c>
      <c r="D13" s="132"/>
      <c r="E13" s="133"/>
    </row>
    <row r="14" spans="1:5" ht="15" customHeight="1">
      <c r="A14" s="32" t="s">
        <v>161</v>
      </c>
      <c r="B14" s="30">
        <v>20</v>
      </c>
      <c r="C14" s="60">
        <f>VLOOKUP(A14,'재료별 단가'!$A$3:$E$99,4,FALSE)*B14</f>
        <v>60</v>
      </c>
      <c r="D14" s="132"/>
      <c r="E14" s="133"/>
    </row>
    <row r="15" spans="1:5" ht="15" customHeight="1">
      <c r="A15" s="32" t="s">
        <v>162</v>
      </c>
      <c r="B15" s="30">
        <v>200</v>
      </c>
      <c r="C15" s="60">
        <f>VLOOKUP(A15,'재료별 단가'!$A$3:$E$99,4,FALSE)*B15</f>
        <v>800</v>
      </c>
      <c r="D15" s="150"/>
      <c r="E15" s="133"/>
    </row>
    <row r="16" spans="1:5" ht="15" customHeight="1">
      <c r="A16" s="32" t="s">
        <v>251</v>
      </c>
      <c r="B16" s="30">
        <v>300</v>
      </c>
      <c r="C16" s="60">
        <f>VLOOKUP(A16,'재료별 단가'!$A$3:$E$99,4,FALSE)*B16</f>
        <v>1800</v>
      </c>
      <c r="D16" s="132"/>
      <c r="E16" s="133"/>
    </row>
    <row r="17" spans="1:5" ht="15" customHeight="1">
      <c r="A17" s="32"/>
      <c r="B17" s="30"/>
      <c r="C17" s="60"/>
      <c r="D17" s="132"/>
      <c r="E17" s="133"/>
    </row>
    <row r="18" spans="1:5" ht="15" customHeight="1">
      <c r="A18" s="32"/>
      <c r="B18" s="30" t="s">
        <v>75</v>
      </c>
      <c r="C18" s="43"/>
      <c r="D18" s="132" t="s">
        <v>250</v>
      </c>
      <c r="E18" s="133"/>
    </row>
    <row r="19" spans="1:5" ht="15" customHeight="1">
      <c r="A19" s="32"/>
      <c r="B19" s="30" t="s">
        <v>75</v>
      </c>
      <c r="C19" s="43"/>
      <c r="D19" s="132"/>
      <c r="E19" s="133"/>
    </row>
    <row r="20" spans="1:5" ht="15" customHeight="1">
      <c r="A20" s="32"/>
      <c r="B20" s="30" t="s">
        <v>75</v>
      </c>
      <c r="C20" s="43"/>
      <c r="D20" s="132"/>
      <c r="E20" s="133"/>
    </row>
    <row r="21" spans="1:5" ht="15" customHeight="1">
      <c r="A21" s="32"/>
      <c r="B21" s="30"/>
      <c r="C21" s="43"/>
      <c r="D21" s="132"/>
      <c r="E21" s="133"/>
    </row>
    <row r="22" spans="1:5" ht="15" customHeight="1">
      <c r="A22" s="32"/>
      <c r="B22" s="30"/>
      <c r="C22" s="43"/>
      <c r="D22" s="132"/>
      <c r="E22" s="133"/>
    </row>
    <row r="23" spans="1:5" ht="15" customHeight="1">
      <c r="A23" s="32"/>
      <c r="B23" s="30" t="s">
        <v>75</v>
      </c>
      <c r="C23" s="43"/>
      <c r="D23" s="132"/>
      <c r="E23" s="133"/>
    </row>
    <row r="24" spans="1:5" ht="15" customHeight="1">
      <c r="A24" s="32"/>
      <c r="B24" s="30" t="s">
        <v>75</v>
      </c>
      <c r="C24" s="43"/>
      <c r="D24" s="132"/>
      <c r="E24" s="133"/>
    </row>
    <row r="25" spans="1:5" ht="15" customHeight="1">
      <c r="A25" s="32"/>
      <c r="B25" s="30" t="s">
        <v>75</v>
      </c>
      <c r="C25" s="43"/>
      <c r="D25" s="132"/>
      <c r="E25" s="133"/>
    </row>
    <row r="26" spans="1:5" ht="15" customHeight="1">
      <c r="A26" s="32"/>
      <c r="B26" s="30"/>
      <c r="C26" s="43"/>
      <c r="D26" s="132"/>
      <c r="E26" s="133"/>
    </row>
    <row r="27" spans="1:5" ht="15" customHeight="1">
      <c r="A27" s="32"/>
      <c r="B27" s="30" t="s">
        <v>75</v>
      </c>
      <c r="C27" s="43"/>
      <c r="D27" s="132"/>
      <c r="E27" s="133"/>
    </row>
    <row r="28" spans="1:5" ht="15" customHeight="1">
      <c r="A28" s="32"/>
      <c r="B28" s="30" t="s">
        <v>75</v>
      </c>
      <c r="C28" s="43"/>
      <c r="D28" s="132"/>
      <c r="E28" s="133"/>
    </row>
    <row r="29" spans="1:5" ht="15" customHeight="1">
      <c r="A29" s="32"/>
      <c r="B29" s="30" t="s">
        <v>75</v>
      </c>
      <c r="C29" s="43"/>
      <c r="D29" s="132"/>
      <c r="E29" s="133"/>
    </row>
    <row r="30" spans="1:5" ht="15" customHeight="1">
      <c r="A30" s="32"/>
      <c r="B30" s="30" t="s">
        <v>75</v>
      </c>
      <c r="C30" s="43"/>
      <c r="D30" s="132"/>
      <c r="E30" s="133"/>
    </row>
    <row r="31" spans="1:5" ht="15" customHeight="1">
      <c r="A31" s="32"/>
      <c r="B31" s="30" t="s">
        <v>75</v>
      </c>
      <c r="C31" s="43"/>
      <c r="D31" s="132"/>
      <c r="E31" s="133"/>
    </row>
    <row r="32" spans="1:5" ht="15" customHeight="1">
      <c r="A32" s="32"/>
      <c r="B32" s="30" t="s">
        <v>75</v>
      </c>
      <c r="C32" s="42" t="s">
        <v>75</v>
      </c>
      <c r="D32" s="132"/>
      <c r="E32" s="133"/>
    </row>
    <row r="33" spans="1:5" ht="15" customHeight="1">
      <c r="A33" s="33" t="s">
        <v>97</v>
      </c>
      <c r="B33" s="45"/>
      <c r="C33" s="45">
        <f>SUM(C4:C32)</f>
        <v>7058.2958942731275</v>
      </c>
      <c r="D33" s="142"/>
      <c r="E33" s="143"/>
    </row>
    <row r="34" spans="1:5" ht="15" customHeight="1">
      <c r="A34" s="34"/>
      <c r="B34" s="144"/>
      <c r="C34" s="144"/>
      <c r="D34" s="146"/>
      <c r="E34" s="147"/>
    </row>
    <row r="35" spans="1:5" ht="15" customHeight="1">
      <c r="A35" s="34"/>
      <c r="B35" s="144"/>
      <c r="C35" s="144"/>
      <c r="D35" s="146"/>
      <c r="E35" s="147"/>
    </row>
    <row r="36" spans="1:5" ht="15" customHeight="1">
      <c r="A36" s="34"/>
      <c r="B36" s="144"/>
      <c r="C36" s="144"/>
      <c r="D36" s="146"/>
      <c r="E36" s="147"/>
    </row>
    <row r="37" spans="1:5" ht="15" customHeight="1">
      <c r="A37" s="34"/>
      <c r="B37" s="144"/>
      <c r="C37" s="144"/>
      <c r="D37" s="146"/>
      <c r="E37" s="147"/>
    </row>
    <row r="38" spans="1:5" ht="15" customHeight="1">
      <c r="A38" s="34"/>
      <c r="B38" s="144"/>
      <c r="C38" s="144"/>
      <c r="D38" s="146"/>
      <c r="E38" s="147"/>
    </row>
    <row r="39" spans="1:5" ht="15" customHeight="1">
      <c r="A39" s="34"/>
      <c r="B39" s="144"/>
      <c r="C39" s="144"/>
      <c r="D39" s="146"/>
      <c r="E39" s="147"/>
    </row>
    <row r="40" spans="1:5" ht="15" customHeight="1">
      <c r="A40" s="34"/>
      <c r="B40" s="144"/>
      <c r="C40" s="144"/>
      <c r="D40" s="146"/>
      <c r="E40" s="147"/>
    </row>
    <row r="41" spans="1:5" ht="15" customHeight="1">
      <c r="A41" s="34"/>
      <c r="B41" s="144"/>
      <c r="C41" s="144"/>
      <c r="D41" s="146"/>
      <c r="E41" s="147"/>
    </row>
    <row r="42" spans="1:5" ht="15" customHeight="1">
      <c r="A42" s="34"/>
      <c r="B42" s="144"/>
      <c r="C42" s="144"/>
      <c r="D42" s="146"/>
      <c r="E42" s="147"/>
    </row>
    <row r="43" spans="1:5" ht="15" customHeight="1">
      <c r="A43" s="34"/>
      <c r="B43" s="144"/>
      <c r="C43" s="144"/>
      <c r="D43" s="146"/>
      <c r="E43" s="147"/>
    </row>
    <row r="44" spans="1:5" ht="15" customHeight="1" thickBot="1">
      <c r="A44" s="34"/>
      <c r="B44" s="144"/>
      <c r="C44" s="144"/>
      <c r="D44" s="146"/>
      <c r="E44" s="147"/>
    </row>
    <row r="45" spans="1:5" ht="15" customHeight="1">
      <c r="A45" s="105" t="s">
        <v>145</v>
      </c>
      <c r="B45" s="144"/>
      <c r="C45" s="144"/>
      <c r="D45" s="146"/>
      <c r="E45" s="147"/>
    </row>
    <row r="46" spans="1:5" ht="15" customHeight="1" thickBot="1">
      <c r="A46" s="106">
        <v>2500</v>
      </c>
      <c r="B46" s="144"/>
      <c r="C46" s="144"/>
      <c r="D46" s="146"/>
      <c r="E46" s="147"/>
    </row>
    <row r="47" spans="1:5" ht="15" customHeight="1">
      <c r="A47" s="105" t="s">
        <v>146</v>
      </c>
      <c r="B47" s="144"/>
      <c r="C47" s="144"/>
      <c r="D47" s="146"/>
      <c r="E47" s="147"/>
    </row>
    <row r="48" spans="1:5" ht="15" customHeight="1" thickBot="1">
      <c r="A48" s="107">
        <f>E5/A46</f>
        <v>0.15639113229107562</v>
      </c>
      <c r="B48" s="145"/>
      <c r="C48" s="145"/>
      <c r="D48" s="148"/>
      <c r="E48" s="149"/>
    </row>
  </sheetData>
  <mergeCells count="15">
    <mergeCell ref="D33:E33"/>
    <mergeCell ref="B34:C48"/>
    <mergeCell ref="D34:E48"/>
    <mergeCell ref="D15:E17"/>
    <mergeCell ref="D18:E20"/>
    <mergeCell ref="D21:E23"/>
    <mergeCell ref="D24:E26"/>
    <mergeCell ref="D27:E29"/>
    <mergeCell ref="D30:E32"/>
    <mergeCell ref="D12:E14"/>
    <mergeCell ref="B1:E1"/>
    <mergeCell ref="A2:A3"/>
    <mergeCell ref="B2:C2"/>
    <mergeCell ref="D6:E8"/>
    <mergeCell ref="D9:E11"/>
  </mergeCells>
  <phoneticPr fontId="5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37</vt:i4>
      </vt:variant>
    </vt:vector>
  </HeadingPairs>
  <TitlesOfParts>
    <vt:vector size="37" baseType="lpstr">
      <vt:lpstr>재료별 단가</vt:lpstr>
      <vt:lpstr>중분류 단가</vt:lpstr>
      <vt:lpstr>감자치아바타</vt:lpstr>
      <vt:lpstr>시금치치아바타</vt:lpstr>
      <vt:lpstr>치아바타</vt:lpstr>
      <vt:lpstr>허브치아바타</vt:lpstr>
      <vt:lpstr>올리브치아바타</vt:lpstr>
      <vt:lpstr>레몬크림빵</vt:lpstr>
      <vt:lpstr>포카치아</vt:lpstr>
      <vt:lpstr>브레첼</vt:lpstr>
      <vt:lpstr>파네토네</vt:lpstr>
      <vt:lpstr>스콘</vt:lpstr>
      <vt:lpstr>무화과발효빵</vt:lpstr>
      <vt:lpstr>베이직발효빵</vt:lpstr>
      <vt:lpstr>후르츠발효빵</vt:lpstr>
      <vt:lpstr>산딸기 바게트</vt:lpstr>
      <vt:lpstr>쇼콜라브레드</vt:lpstr>
      <vt:lpstr>크리스피</vt:lpstr>
      <vt:lpstr>앙버터</vt:lpstr>
      <vt:lpstr>팥빵</vt:lpstr>
      <vt:lpstr>큐브커스터드</vt:lpstr>
      <vt:lpstr>햄 파니니</vt:lpstr>
      <vt:lpstr>치킨 파니니</vt:lpstr>
      <vt:lpstr>피자도우</vt:lpstr>
      <vt:lpstr>플리쉬바게트</vt:lpstr>
      <vt:lpstr>아이스크림</vt:lpstr>
      <vt:lpstr>검정콩바게트</vt:lpstr>
      <vt:lpstr>해바라기씨</vt:lpstr>
      <vt:lpstr>피칸타르트</vt:lpstr>
      <vt:lpstr>버거빵</vt:lpstr>
      <vt:lpstr>버거빵 (2)</vt:lpstr>
      <vt:lpstr>콩바라기</vt:lpstr>
      <vt:lpstr>곡물깜파뉴</vt:lpstr>
      <vt:lpstr>치즈의 품격</vt:lpstr>
      <vt:lpstr>단팥죽</vt:lpstr>
      <vt:lpstr>마늘빵</vt:lpstr>
      <vt:lpstr>바게트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최순천</dc:creator>
  <cp:lastModifiedBy> </cp:lastModifiedBy>
  <cp:lastPrinted>2012-11-16T08:12:38Z</cp:lastPrinted>
  <dcterms:created xsi:type="dcterms:W3CDTF">2012-07-29T05:39:06Z</dcterms:created>
  <dcterms:modified xsi:type="dcterms:W3CDTF">2012-11-16T08:13:08Z</dcterms:modified>
</cp:coreProperties>
</file>