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0575" windowHeight="47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17" i="1"/>
  <c r="E17"/>
  <c r="F17"/>
  <c r="G17"/>
  <c r="H17"/>
  <c r="I17"/>
  <c r="J17"/>
  <c r="K17"/>
  <c r="L17"/>
  <c r="M17"/>
  <c r="N17"/>
  <c r="O17"/>
  <c r="C17"/>
  <c r="G16"/>
  <c r="I16"/>
  <c r="K16"/>
  <c r="M16"/>
  <c r="O16"/>
  <c r="B16"/>
  <c r="C15"/>
  <c r="C16" s="1"/>
  <c r="D15"/>
  <c r="D16" s="1"/>
  <c r="E15"/>
  <c r="E16" s="1"/>
  <c r="F15"/>
  <c r="F16" s="1"/>
  <c r="G15"/>
  <c r="H15"/>
  <c r="H16" s="1"/>
  <c r="I15"/>
  <c r="J15"/>
  <c r="J16" s="1"/>
  <c r="K15"/>
  <c r="L15"/>
  <c r="L16" s="1"/>
  <c r="M15"/>
  <c r="N15"/>
  <c r="N16" s="1"/>
  <c r="O15"/>
  <c r="B15"/>
  <c r="C14"/>
  <c r="D14"/>
  <c r="E14"/>
  <c r="F14"/>
  <c r="G14"/>
  <c r="H14"/>
  <c r="I14"/>
  <c r="J14"/>
  <c r="K14"/>
  <c r="L14"/>
  <c r="M14"/>
  <c r="N14"/>
  <c r="O14"/>
  <c r="B14"/>
  <c r="L13"/>
  <c r="M13"/>
  <c r="N13"/>
  <c r="O13"/>
  <c r="K13"/>
  <c r="J13"/>
  <c r="I13"/>
  <c r="H13"/>
  <c r="G13"/>
  <c r="F13"/>
  <c r="E13"/>
  <c r="D13"/>
  <c r="C13"/>
  <c r="C12"/>
  <c r="D12"/>
  <c r="E12"/>
  <c r="F12"/>
  <c r="G12"/>
  <c r="H12"/>
  <c r="I12"/>
  <c r="J12"/>
  <c r="K12"/>
  <c r="L12"/>
  <c r="M12"/>
  <c r="N12"/>
  <c r="O12"/>
  <c r="B12"/>
  <c r="C10"/>
  <c r="D10"/>
  <c r="E10"/>
  <c r="F10"/>
  <c r="G10"/>
  <c r="H10"/>
  <c r="I10"/>
  <c r="J10"/>
  <c r="K10"/>
  <c r="L10"/>
  <c r="M10"/>
  <c r="N10"/>
  <c r="O10"/>
  <c r="C9"/>
  <c r="D9"/>
  <c r="E9"/>
  <c r="F9"/>
  <c r="G9"/>
  <c r="H9"/>
  <c r="I9"/>
  <c r="J9"/>
  <c r="K9"/>
  <c r="L9"/>
  <c r="M9"/>
  <c r="N9"/>
  <c r="O9"/>
  <c r="C8"/>
  <c r="D8"/>
  <c r="E8"/>
  <c r="F8"/>
  <c r="G8"/>
  <c r="H8"/>
  <c r="I8"/>
  <c r="J8"/>
  <c r="K8"/>
  <c r="L8"/>
  <c r="M8"/>
  <c r="N8"/>
  <c r="O8"/>
  <c r="B13"/>
  <c r="C7"/>
  <c r="D7"/>
  <c r="E7"/>
  <c r="F7"/>
  <c r="G7"/>
  <c r="H7"/>
  <c r="I7"/>
  <c r="J7"/>
  <c r="K7"/>
  <c r="L7"/>
  <c r="M7"/>
  <c r="N7"/>
  <c r="O7"/>
  <c r="B10"/>
  <c r="B7"/>
  <c r="B9"/>
  <c r="B8"/>
  <c r="E5"/>
  <c r="F5" s="1"/>
  <c r="G5" s="1"/>
  <c r="H5" s="1"/>
  <c r="I5" s="1"/>
  <c r="J5" s="1"/>
  <c r="K5" s="1"/>
  <c r="L5" s="1"/>
  <c r="M5" s="1"/>
  <c r="N5" s="1"/>
  <c r="O5" s="1"/>
  <c r="D5"/>
</calcChain>
</file>

<file path=xl/sharedStrings.xml><?xml version="1.0" encoding="utf-8"?>
<sst xmlns="http://schemas.openxmlformats.org/spreadsheetml/2006/main" count="35" uniqueCount="25">
  <si>
    <t>Q1</t>
    <phoneticPr fontId="1" type="noConversion"/>
  </si>
  <si>
    <t>Q2</t>
    <phoneticPr fontId="1" type="noConversion"/>
  </si>
  <si>
    <t>Q3</t>
    <phoneticPr fontId="1" type="noConversion"/>
  </si>
  <si>
    <t>Q4</t>
    <phoneticPr fontId="1" type="noConversion"/>
  </si>
  <si>
    <t>전체 귀금속 소매점 수</t>
    <phoneticPr fontId="1" type="noConversion"/>
  </si>
  <si>
    <t>성실신고조합원수</t>
    <phoneticPr fontId="1" type="noConversion"/>
  </si>
  <si>
    <t>전체시장규모(B2B)</t>
    <phoneticPr fontId="1" type="noConversion"/>
  </si>
  <si>
    <t>분기별평균매출액(점)</t>
    <phoneticPr fontId="1" type="noConversion"/>
  </si>
  <si>
    <t>월별평균매출액(점)</t>
    <phoneticPr fontId="1" type="noConversion"/>
  </si>
  <si>
    <t>월별평균비용(월세 등)</t>
    <phoneticPr fontId="1" type="noConversion"/>
  </si>
  <si>
    <t>성실신고조합원매출규모</t>
    <phoneticPr fontId="1" type="noConversion"/>
  </si>
  <si>
    <t>전체시장대비</t>
    <phoneticPr fontId="1" type="noConversion"/>
  </si>
  <si>
    <t>(단위:백만원)</t>
    <phoneticPr fontId="1" type="noConversion"/>
  </si>
  <si>
    <t>성실신고조합원 B2B 시장규모</t>
    <phoneticPr fontId="1" type="noConversion"/>
  </si>
  <si>
    <t>성실신고조합원 카드거래규모</t>
    <phoneticPr fontId="1" type="noConversion"/>
  </si>
  <si>
    <r>
      <rPr>
        <sz val="11"/>
        <color theme="1"/>
        <rFont val="바탕"/>
        <family val="1"/>
        <charset val="129"/>
      </rPr>
      <t>※</t>
    </r>
    <r>
      <rPr>
        <sz val="11"/>
        <color theme="1"/>
        <rFont val="맑은 고딕"/>
        <family val="2"/>
        <charset val="129"/>
        <scheme val="minor"/>
      </rPr>
      <t>가정1 : 멤버쉽한도기준(월) 2천만원</t>
    </r>
    <phoneticPr fontId="1" type="noConversion"/>
  </si>
  <si>
    <t>구    분</t>
    <phoneticPr fontId="1" type="noConversion"/>
  </si>
  <si>
    <t>귀금속멤버쉽카드거래규모</t>
    <phoneticPr fontId="1" type="noConversion"/>
  </si>
  <si>
    <t>2013년</t>
    <phoneticPr fontId="1" type="noConversion"/>
  </si>
  <si>
    <t>2014년</t>
    <phoneticPr fontId="1" type="noConversion"/>
  </si>
  <si>
    <t>2015년</t>
    <phoneticPr fontId="1" type="noConversion"/>
  </si>
  <si>
    <t>2016년</t>
    <phoneticPr fontId="1" type="noConversion"/>
  </si>
  <si>
    <t>귀금속 시장 거래 분석표</t>
    <phoneticPr fontId="1" type="noConversion"/>
  </si>
  <si>
    <t>월별평균매출이익(점)</t>
    <phoneticPr fontId="1" type="noConversion"/>
  </si>
  <si>
    <t>월평균순익(점)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</si>
</sst>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#,##0_ "/>
    <numFmt numFmtId="177" formatCode="#,##0.00_ "/>
    <numFmt numFmtId="178" formatCode="0.0%"/>
  </numFmts>
  <fonts count="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바탕"/>
      <family val="1"/>
      <charset val="129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178" fontId="0" fillId="0" borderId="1" xfId="0" applyNumberFormat="1" applyBorder="1">
      <alignment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9"/>
  <sheetViews>
    <sheetView tabSelected="1" topLeftCell="A4" workbookViewId="0">
      <selection activeCell="F13" sqref="F13"/>
    </sheetView>
  </sheetViews>
  <sheetFormatPr defaultRowHeight="16.5"/>
  <cols>
    <col min="1" max="1" width="27.5" customWidth="1"/>
    <col min="2" max="2" width="11.125" bestFit="1" customWidth="1"/>
    <col min="3" max="3" width="10" bestFit="1" customWidth="1"/>
    <col min="4" max="10" width="9.125" bestFit="1" customWidth="1"/>
    <col min="11" max="11" width="10" bestFit="1" customWidth="1"/>
    <col min="12" max="15" width="9.875" bestFit="1" customWidth="1"/>
  </cols>
  <sheetData>
    <row r="1" spans="1:23">
      <c r="A1" t="s">
        <v>22</v>
      </c>
    </row>
    <row r="2" spans="1:23">
      <c r="O2" s="2" t="s">
        <v>12</v>
      </c>
    </row>
    <row r="3" spans="1:23">
      <c r="A3" s="3" t="s">
        <v>16</v>
      </c>
      <c r="B3" s="3" t="s">
        <v>18</v>
      </c>
      <c r="C3" s="4"/>
      <c r="D3" s="3" t="s">
        <v>19</v>
      </c>
      <c r="E3" s="3"/>
      <c r="F3" s="3"/>
      <c r="G3" s="3"/>
      <c r="H3" s="3" t="s">
        <v>20</v>
      </c>
      <c r="I3" s="3"/>
      <c r="J3" s="3"/>
      <c r="K3" s="3"/>
      <c r="L3" s="3" t="s">
        <v>21</v>
      </c>
      <c r="M3" s="3"/>
      <c r="N3" s="3"/>
      <c r="O3" s="3"/>
    </row>
    <row r="4" spans="1:23">
      <c r="A4" s="3"/>
      <c r="B4" s="5" t="s">
        <v>2</v>
      </c>
      <c r="C4" s="5" t="s">
        <v>3</v>
      </c>
      <c r="D4" s="5" t="s">
        <v>0</v>
      </c>
      <c r="E4" s="5" t="s">
        <v>1</v>
      </c>
      <c r="F4" s="5" t="s">
        <v>2</v>
      </c>
      <c r="G4" s="5" t="s">
        <v>3</v>
      </c>
      <c r="H4" s="5" t="s">
        <v>0</v>
      </c>
      <c r="I4" s="5" t="s">
        <v>1</v>
      </c>
      <c r="J4" s="5" t="s">
        <v>2</v>
      </c>
      <c r="K4" s="5" t="s">
        <v>3</v>
      </c>
      <c r="L4" s="5" t="s">
        <v>0</v>
      </c>
      <c r="M4" s="5" t="s">
        <v>1</v>
      </c>
      <c r="N4" s="5" t="s">
        <v>2</v>
      </c>
      <c r="O4" s="5" t="s">
        <v>3</v>
      </c>
    </row>
    <row r="5" spans="1:23">
      <c r="A5" s="6" t="s">
        <v>4</v>
      </c>
      <c r="B5" s="7">
        <v>10000</v>
      </c>
      <c r="C5" s="7">
        <v>10000</v>
      </c>
      <c r="D5" s="7">
        <f>C5*0.985</f>
        <v>9850</v>
      </c>
      <c r="E5" s="7">
        <f>D5*0.984</f>
        <v>9692.4</v>
      </c>
      <c r="F5" s="7">
        <f>E5*0.983</f>
        <v>9527.6291999999994</v>
      </c>
      <c r="G5" s="7">
        <f>F5*0.982</f>
        <v>9356.1318744</v>
      </c>
      <c r="H5" s="7">
        <f>G5*0.979</f>
        <v>9159.6531050375997</v>
      </c>
      <c r="I5" s="7">
        <f>H5*0.977</f>
        <v>8948.9810836217348</v>
      </c>
      <c r="J5" s="7">
        <f>I5*0.975</f>
        <v>8725.2565565311907</v>
      </c>
      <c r="K5" s="7">
        <f>J5*0.973</f>
        <v>8489.6746295048488</v>
      </c>
      <c r="L5" s="7">
        <f>K5*0.97</f>
        <v>8234.9843906197038</v>
      </c>
      <c r="M5" s="7">
        <f>L5*0.964</f>
        <v>7938.5249525573945</v>
      </c>
      <c r="N5" s="7">
        <f>M5*0.962</f>
        <v>7636.861004360213</v>
      </c>
      <c r="O5" s="7">
        <f>N5*0.958</f>
        <v>7316.1128421770836</v>
      </c>
      <c r="P5" s="1"/>
      <c r="Q5" s="1"/>
      <c r="R5" s="1"/>
      <c r="S5" s="1"/>
      <c r="T5" s="1"/>
      <c r="U5" s="1"/>
      <c r="V5" s="1"/>
      <c r="W5" s="1"/>
    </row>
    <row r="6" spans="1:23">
      <c r="A6" s="6" t="s">
        <v>5</v>
      </c>
      <c r="B6" s="7">
        <v>1200</v>
      </c>
      <c r="C6" s="7">
        <v>2400</v>
      </c>
      <c r="D6" s="7">
        <v>3000</v>
      </c>
      <c r="E6" s="7">
        <v>3200</v>
      </c>
      <c r="F6" s="7">
        <v>3400</v>
      </c>
      <c r="G6" s="7">
        <v>3800</v>
      </c>
      <c r="H6" s="7">
        <v>4000</v>
      </c>
      <c r="I6" s="7">
        <v>4200</v>
      </c>
      <c r="J6" s="7">
        <v>4400</v>
      </c>
      <c r="K6" s="7">
        <v>4700</v>
      </c>
      <c r="L6" s="7">
        <v>5000</v>
      </c>
      <c r="M6" s="7">
        <v>5000</v>
      </c>
      <c r="N6" s="7">
        <v>5000</v>
      </c>
      <c r="O6" s="7">
        <v>5000</v>
      </c>
    </row>
    <row r="7" spans="1:23">
      <c r="A7" s="6" t="s">
        <v>6</v>
      </c>
      <c r="B7" s="7">
        <f>7000000/4</f>
        <v>1750000</v>
      </c>
      <c r="C7" s="7">
        <f t="shared" ref="C7:O7" si="0">7000000/4</f>
        <v>1750000</v>
      </c>
      <c r="D7" s="7">
        <f t="shared" si="0"/>
        <v>1750000</v>
      </c>
      <c r="E7" s="7">
        <f t="shared" si="0"/>
        <v>1750000</v>
      </c>
      <c r="F7" s="7">
        <f t="shared" si="0"/>
        <v>1750000</v>
      </c>
      <c r="G7" s="7">
        <f t="shared" si="0"/>
        <v>1750000</v>
      </c>
      <c r="H7" s="7">
        <f t="shared" si="0"/>
        <v>1750000</v>
      </c>
      <c r="I7" s="7">
        <f t="shared" si="0"/>
        <v>1750000</v>
      </c>
      <c r="J7" s="7">
        <f t="shared" si="0"/>
        <v>1750000</v>
      </c>
      <c r="K7" s="7">
        <f t="shared" si="0"/>
        <v>1750000</v>
      </c>
      <c r="L7" s="7">
        <f t="shared" si="0"/>
        <v>1750000</v>
      </c>
      <c r="M7" s="7">
        <f t="shared" si="0"/>
        <v>1750000</v>
      </c>
      <c r="N7" s="7">
        <f t="shared" si="0"/>
        <v>1750000</v>
      </c>
      <c r="O7" s="7">
        <f t="shared" si="0"/>
        <v>1750000</v>
      </c>
    </row>
    <row r="8" spans="1:23">
      <c r="A8" s="6" t="s">
        <v>7</v>
      </c>
      <c r="B8" s="7">
        <f>B7/B5</f>
        <v>175</v>
      </c>
      <c r="C8" s="7">
        <f t="shared" ref="C8:O8" si="1">C7/C5</f>
        <v>175</v>
      </c>
      <c r="D8" s="7">
        <f t="shared" si="1"/>
        <v>177.66497461928935</v>
      </c>
      <c r="E8" s="7">
        <f t="shared" si="1"/>
        <v>180.55383599521275</v>
      </c>
      <c r="F8" s="7">
        <f t="shared" si="1"/>
        <v>183.67633366756129</v>
      </c>
      <c r="G8" s="7">
        <f t="shared" si="1"/>
        <v>187.0431096411011</v>
      </c>
      <c r="H8" s="7">
        <f t="shared" si="1"/>
        <v>191.05527031777439</v>
      </c>
      <c r="I8" s="7">
        <f t="shared" si="1"/>
        <v>195.55298906629926</v>
      </c>
      <c r="J8" s="7">
        <f t="shared" si="1"/>
        <v>200.56716827312746</v>
      </c>
      <c r="K8" s="7">
        <f t="shared" si="1"/>
        <v>206.1327525931423</v>
      </c>
      <c r="L8" s="7">
        <f t="shared" si="1"/>
        <v>212.50799236406422</v>
      </c>
      <c r="M8" s="7">
        <f t="shared" si="1"/>
        <v>220.4439754813944</v>
      </c>
      <c r="N8" s="7">
        <f t="shared" si="1"/>
        <v>229.15174166465118</v>
      </c>
      <c r="O8" s="7">
        <f t="shared" si="1"/>
        <v>239.19806019274654</v>
      </c>
    </row>
    <row r="9" spans="1:23">
      <c r="A9" s="6" t="s">
        <v>8</v>
      </c>
      <c r="B9" s="7">
        <f>B8/3</f>
        <v>58.333333333333336</v>
      </c>
      <c r="C9" s="7">
        <f t="shared" ref="C9:O9" si="2">C8/3</f>
        <v>58.333333333333336</v>
      </c>
      <c r="D9" s="7">
        <f t="shared" si="2"/>
        <v>59.221658206429787</v>
      </c>
      <c r="E9" s="7">
        <f t="shared" si="2"/>
        <v>60.18461199840425</v>
      </c>
      <c r="F9" s="7">
        <f t="shared" si="2"/>
        <v>61.225444555853763</v>
      </c>
      <c r="G9" s="7">
        <f t="shared" si="2"/>
        <v>62.347703213700363</v>
      </c>
      <c r="H9" s="7">
        <f t="shared" si="2"/>
        <v>63.685090105924793</v>
      </c>
      <c r="I9" s="7">
        <f t="shared" si="2"/>
        <v>65.184329688766425</v>
      </c>
      <c r="J9" s="7">
        <f t="shared" si="2"/>
        <v>66.85572275770916</v>
      </c>
      <c r="K9" s="7">
        <f t="shared" si="2"/>
        <v>68.710917531047428</v>
      </c>
      <c r="L9" s="7">
        <f t="shared" si="2"/>
        <v>70.835997454688069</v>
      </c>
      <c r="M9" s="7">
        <f t="shared" si="2"/>
        <v>73.481325160464806</v>
      </c>
      <c r="N9" s="7">
        <f t="shared" si="2"/>
        <v>76.383913888217066</v>
      </c>
      <c r="O9" s="7">
        <f t="shared" si="2"/>
        <v>79.732686730915518</v>
      </c>
    </row>
    <row r="10" spans="1:23">
      <c r="A10" s="6" t="s">
        <v>23</v>
      </c>
      <c r="B10" s="8">
        <f>B9*0.125</f>
        <v>7.291666666666667</v>
      </c>
      <c r="C10" s="8">
        <f t="shared" ref="C10:O10" si="3">C9*0.125</f>
        <v>7.291666666666667</v>
      </c>
      <c r="D10" s="8">
        <f t="shared" si="3"/>
        <v>7.4027072758037233</v>
      </c>
      <c r="E10" s="8">
        <f t="shared" si="3"/>
        <v>7.5230764998005313</v>
      </c>
      <c r="F10" s="8">
        <f t="shared" si="3"/>
        <v>7.6531805694817203</v>
      </c>
      <c r="G10" s="8">
        <f t="shared" si="3"/>
        <v>7.7934629017125454</v>
      </c>
      <c r="H10" s="8">
        <f t="shared" si="3"/>
        <v>7.9606362632405991</v>
      </c>
      <c r="I10" s="8">
        <f t="shared" si="3"/>
        <v>8.1480412110958031</v>
      </c>
      <c r="J10" s="8">
        <f t="shared" si="3"/>
        <v>8.3569653447136449</v>
      </c>
      <c r="K10" s="8">
        <f t="shared" si="3"/>
        <v>8.5888646913809286</v>
      </c>
      <c r="L10" s="8">
        <f t="shared" si="3"/>
        <v>8.8544996818360087</v>
      </c>
      <c r="M10" s="8">
        <f t="shared" si="3"/>
        <v>9.1851656450581007</v>
      </c>
      <c r="N10" s="8">
        <f t="shared" si="3"/>
        <v>9.5479892360271332</v>
      </c>
      <c r="O10" s="8">
        <f t="shared" si="3"/>
        <v>9.9665858413644397</v>
      </c>
    </row>
    <row r="11" spans="1:23">
      <c r="A11" s="6" t="s">
        <v>9</v>
      </c>
      <c r="B11" s="8">
        <v>4.5</v>
      </c>
      <c r="C11" s="8">
        <v>4.5</v>
      </c>
      <c r="D11" s="8">
        <v>4.5</v>
      </c>
      <c r="E11" s="8">
        <v>4.5</v>
      </c>
      <c r="F11" s="8">
        <v>4.5</v>
      </c>
      <c r="G11" s="8">
        <v>4.5</v>
      </c>
      <c r="H11" s="8">
        <v>4.5</v>
      </c>
      <c r="I11" s="8">
        <v>4.5</v>
      </c>
      <c r="J11" s="8">
        <v>4.5</v>
      </c>
      <c r="K11" s="8">
        <v>4.5</v>
      </c>
      <c r="L11" s="8">
        <v>4.5</v>
      </c>
      <c r="M11" s="8">
        <v>4.5</v>
      </c>
      <c r="N11" s="8">
        <v>4.5</v>
      </c>
      <c r="O11" s="8">
        <v>4.5</v>
      </c>
    </row>
    <row r="12" spans="1:23">
      <c r="A12" s="6" t="s">
        <v>24</v>
      </c>
      <c r="B12" s="8">
        <f>B10-B11</f>
        <v>2.791666666666667</v>
      </c>
      <c r="C12" s="8">
        <f t="shared" ref="C12:O12" si="4">C10-C11</f>
        <v>2.791666666666667</v>
      </c>
      <c r="D12" s="8">
        <f t="shared" si="4"/>
        <v>2.9027072758037233</v>
      </c>
      <c r="E12" s="8">
        <f t="shared" si="4"/>
        <v>3.0230764998005313</v>
      </c>
      <c r="F12" s="8">
        <f t="shared" si="4"/>
        <v>3.1531805694817203</v>
      </c>
      <c r="G12" s="8">
        <f t="shared" si="4"/>
        <v>3.2934629017125454</v>
      </c>
      <c r="H12" s="8">
        <f t="shared" si="4"/>
        <v>3.4606362632405991</v>
      </c>
      <c r="I12" s="8">
        <f t="shared" si="4"/>
        <v>3.6480412110958031</v>
      </c>
      <c r="J12" s="8">
        <f t="shared" si="4"/>
        <v>3.8569653447136449</v>
      </c>
      <c r="K12" s="8">
        <f t="shared" si="4"/>
        <v>4.0888646913809286</v>
      </c>
      <c r="L12" s="8">
        <f t="shared" si="4"/>
        <v>4.3544996818360087</v>
      </c>
      <c r="M12" s="8">
        <f t="shared" si="4"/>
        <v>4.6851656450581007</v>
      </c>
      <c r="N12" s="8">
        <f t="shared" si="4"/>
        <v>5.0479892360271332</v>
      </c>
      <c r="O12" s="8">
        <f t="shared" si="4"/>
        <v>5.4665858413644397</v>
      </c>
    </row>
    <row r="13" spans="1:23">
      <c r="A13" s="6" t="s">
        <v>10</v>
      </c>
      <c r="B13" s="7">
        <f>B6*B8*1.5</f>
        <v>315000</v>
      </c>
      <c r="C13" s="7">
        <f>C6*C8*1.4</f>
        <v>588000</v>
      </c>
      <c r="D13" s="7">
        <f>D6*D8*1.4</f>
        <v>746192.8934010152</v>
      </c>
      <c r="E13" s="7">
        <f>E6*E8*1.3</f>
        <v>751103.95774008508</v>
      </c>
      <c r="F13" s="7">
        <f>F6*F8*1.3</f>
        <v>811849.39481062104</v>
      </c>
      <c r="G13" s="7">
        <f>G6*G8*1.3</f>
        <v>923992.96162703936</v>
      </c>
      <c r="H13" s="7">
        <f>H6*H8*1.2</f>
        <v>917065.29752531706</v>
      </c>
      <c r="I13" s="7">
        <f>I6*I8*1.2</f>
        <v>985587.06489414827</v>
      </c>
      <c r="J13" s="7">
        <f>J6*J8*1.2</f>
        <v>1058994.6484821129</v>
      </c>
      <c r="K13" s="7">
        <f>K6*K8*1.1</f>
        <v>1065706.3309065457</v>
      </c>
      <c r="L13" s="7">
        <f t="shared" ref="L13:O13" si="5">L6*L8*1.1</f>
        <v>1168793.9580023533</v>
      </c>
      <c r="M13" s="7">
        <f t="shared" si="5"/>
        <v>1212441.8651476693</v>
      </c>
      <c r="N13" s="7">
        <f t="shared" si="5"/>
        <v>1260334.5791555815</v>
      </c>
      <c r="O13" s="7">
        <f t="shared" si="5"/>
        <v>1315589.3310601059</v>
      </c>
    </row>
    <row r="14" spans="1:23">
      <c r="A14" s="6" t="s">
        <v>11</v>
      </c>
      <c r="B14" s="9">
        <f>B13/B7</f>
        <v>0.18</v>
      </c>
      <c r="C14" s="9">
        <f t="shared" ref="C14:O14" si="6">C13/C7</f>
        <v>0.33600000000000002</v>
      </c>
      <c r="D14" s="9">
        <f t="shared" si="6"/>
        <v>0.42639593908629442</v>
      </c>
      <c r="E14" s="9">
        <f t="shared" si="6"/>
        <v>0.42920226156576291</v>
      </c>
      <c r="F14" s="9">
        <f t="shared" si="6"/>
        <v>0.46391393989178348</v>
      </c>
      <c r="G14" s="9">
        <f t="shared" si="6"/>
        <v>0.52799597807259391</v>
      </c>
      <c r="H14" s="9">
        <f t="shared" si="6"/>
        <v>0.52403731287160971</v>
      </c>
      <c r="I14" s="9">
        <f t="shared" si="6"/>
        <v>0.56319260851094188</v>
      </c>
      <c r="J14" s="9">
        <f t="shared" si="6"/>
        <v>0.60513979913263594</v>
      </c>
      <c r="K14" s="9">
        <f t="shared" si="6"/>
        <v>0.6089750462323118</v>
      </c>
      <c r="L14" s="9">
        <f t="shared" si="6"/>
        <v>0.66788226171563048</v>
      </c>
      <c r="M14" s="9">
        <f t="shared" si="6"/>
        <v>0.69282392294152528</v>
      </c>
      <c r="N14" s="9">
        <f t="shared" si="6"/>
        <v>0.7201911880889037</v>
      </c>
      <c r="O14" s="9">
        <f t="shared" si="6"/>
        <v>0.75176533203434626</v>
      </c>
    </row>
    <row r="15" spans="1:23">
      <c r="A15" s="6" t="s">
        <v>13</v>
      </c>
      <c r="B15" s="7">
        <f>B13*0.88</f>
        <v>277200</v>
      </c>
      <c r="C15" s="7">
        <f t="shared" ref="C15:O15" si="7">C13*0.88</f>
        <v>517440</v>
      </c>
      <c r="D15" s="7">
        <f t="shared" si="7"/>
        <v>656649.74619289336</v>
      </c>
      <c r="E15" s="7">
        <f t="shared" si="7"/>
        <v>660971.48281127482</v>
      </c>
      <c r="F15" s="7">
        <f t="shared" si="7"/>
        <v>714427.46743334655</v>
      </c>
      <c r="G15" s="7">
        <f t="shared" si="7"/>
        <v>813113.80623179465</v>
      </c>
      <c r="H15" s="7">
        <f t="shared" si="7"/>
        <v>807017.46182227903</v>
      </c>
      <c r="I15" s="7">
        <f t="shared" si="7"/>
        <v>867316.61710685049</v>
      </c>
      <c r="J15" s="7">
        <f t="shared" si="7"/>
        <v>931915.29066425934</v>
      </c>
      <c r="K15" s="7">
        <f t="shared" si="7"/>
        <v>937821.57119776029</v>
      </c>
      <c r="L15" s="7">
        <f t="shared" si="7"/>
        <v>1028538.6830420709</v>
      </c>
      <c r="M15" s="7">
        <f t="shared" si="7"/>
        <v>1066948.841329949</v>
      </c>
      <c r="N15" s="7">
        <f t="shared" si="7"/>
        <v>1109094.4296569119</v>
      </c>
      <c r="O15" s="7">
        <f t="shared" si="7"/>
        <v>1157718.6113328931</v>
      </c>
    </row>
    <row r="16" spans="1:23">
      <c r="A16" s="6" t="s">
        <v>14</v>
      </c>
      <c r="B16" s="7">
        <f>B15*5%</f>
        <v>13860</v>
      </c>
      <c r="C16" s="7">
        <f>C15*30%</f>
        <v>155232</v>
      </c>
      <c r="D16" s="7">
        <f>D15*40%</f>
        <v>262659.89847715735</v>
      </c>
      <c r="E16" s="7">
        <f>E15*50%</f>
        <v>330485.74140563741</v>
      </c>
      <c r="F16" s="7">
        <f t="shared" ref="F16:O16" si="8">F15*50%</f>
        <v>357213.73371667328</v>
      </c>
      <c r="G16" s="7">
        <f t="shared" si="8"/>
        <v>406556.90311589732</v>
      </c>
      <c r="H16" s="7">
        <f t="shared" si="8"/>
        <v>403508.73091113952</v>
      </c>
      <c r="I16" s="7">
        <f t="shared" si="8"/>
        <v>433658.30855342525</v>
      </c>
      <c r="J16" s="7">
        <f t="shared" si="8"/>
        <v>465957.64533212967</v>
      </c>
      <c r="K16" s="7">
        <f t="shared" si="8"/>
        <v>468910.78559888015</v>
      </c>
      <c r="L16" s="7">
        <f t="shared" si="8"/>
        <v>514269.34152103547</v>
      </c>
      <c r="M16" s="7">
        <f t="shared" si="8"/>
        <v>533474.42066497449</v>
      </c>
      <c r="N16" s="7">
        <f t="shared" si="8"/>
        <v>554547.21482845594</v>
      </c>
      <c r="O16" s="7">
        <f t="shared" si="8"/>
        <v>578859.30566644657</v>
      </c>
    </row>
    <row r="17" spans="1:15">
      <c r="A17" s="6" t="s">
        <v>17</v>
      </c>
      <c r="B17" s="7"/>
      <c r="C17" s="7">
        <f>C6*60</f>
        <v>144000</v>
      </c>
      <c r="D17" s="7">
        <f t="shared" ref="D17:O17" si="9">D6*60</f>
        <v>180000</v>
      </c>
      <c r="E17" s="7">
        <f t="shared" si="9"/>
        <v>192000</v>
      </c>
      <c r="F17" s="7">
        <f t="shared" si="9"/>
        <v>204000</v>
      </c>
      <c r="G17" s="7">
        <f t="shared" si="9"/>
        <v>228000</v>
      </c>
      <c r="H17" s="7">
        <f t="shared" si="9"/>
        <v>240000</v>
      </c>
      <c r="I17" s="7">
        <f t="shared" si="9"/>
        <v>252000</v>
      </c>
      <c r="J17" s="7">
        <f t="shared" si="9"/>
        <v>264000</v>
      </c>
      <c r="K17" s="7">
        <f t="shared" si="9"/>
        <v>282000</v>
      </c>
      <c r="L17" s="7">
        <f t="shared" si="9"/>
        <v>300000</v>
      </c>
      <c r="M17" s="7">
        <f t="shared" si="9"/>
        <v>300000</v>
      </c>
      <c r="N17" s="7">
        <f t="shared" si="9"/>
        <v>300000</v>
      </c>
      <c r="O17" s="7">
        <f t="shared" si="9"/>
        <v>300000</v>
      </c>
    </row>
    <row r="19" spans="1:15">
      <c r="B19" t="s">
        <v>15</v>
      </c>
    </row>
  </sheetData>
  <mergeCells count="5">
    <mergeCell ref="D3:G3"/>
    <mergeCell ref="H3:K3"/>
    <mergeCell ref="L3:O3"/>
    <mergeCell ref="B3:C3"/>
    <mergeCell ref="A3:A4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WinXP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WinXP</dc:creator>
  <cp:lastModifiedBy>WinXP</cp:lastModifiedBy>
  <dcterms:created xsi:type="dcterms:W3CDTF">2013-08-21T10:13:51Z</dcterms:created>
  <dcterms:modified xsi:type="dcterms:W3CDTF">2013-08-21T10:58:24Z</dcterms:modified>
</cp:coreProperties>
</file>